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 tabRatio="645" firstSheet="1" activeTab="11"/>
  </bookViews>
  <sheets>
    <sheet name="Благовещенская" sheetId="1" r:id="rId1"/>
    <sheet name="Богородская" sheetId="2" r:id="rId2"/>
    <sheet name="Владимирская" sheetId="3" r:id="rId3"/>
    <sheet name="Воздвиженская" sheetId="4" r:id="rId4"/>
    <sheet name="Глуховская" sheetId="5" r:id="rId5"/>
    <sheet name="Егоровская" sheetId="6" r:id="rId6"/>
    <sheet name="Капустихинская" sheetId="7" r:id="rId7"/>
    <sheet name="Нахратовская" sheetId="8" r:id="rId8"/>
    <sheet name="Нестиарская" sheetId="9" r:id="rId9"/>
    <sheet name="Староустинская" sheetId="10" r:id="rId10"/>
    <sheet name="р.п.Воскресенское" sheetId="11" r:id="rId11"/>
    <sheet name="СВОД" sheetId="12" r:id="rId12"/>
  </sheets>
  <externalReferences>
    <externalReference r:id="rId13"/>
  </externalReferences>
  <calcPr calcId="145621"/>
</workbook>
</file>

<file path=xl/calcChain.xml><?xml version="1.0" encoding="utf-8"?>
<calcChain xmlns="http://schemas.openxmlformats.org/spreadsheetml/2006/main">
  <c r="R259" i="12" l="1"/>
  <c r="U259" i="12"/>
  <c r="T178" i="12" l="1"/>
  <c r="U178" i="12"/>
  <c r="V178" i="12"/>
  <c r="W178" i="12"/>
  <c r="T180" i="12"/>
  <c r="U180" i="12"/>
  <c r="V180" i="12"/>
  <c r="W180" i="12"/>
  <c r="S178" i="12"/>
  <c r="S180" i="12"/>
  <c r="N153" i="12" l="1"/>
  <c r="O153" i="12"/>
  <c r="O259" i="12" s="1"/>
  <c r="P153" i="12"/>
  <c r="P259" i="12" s="1"/>
  <c r="Q153" i="12"/>
  <c r="R153" i="12"/>
  <c r="S153" i="12"/>
  <c r="T153" i="12"/>
  <c r="U153" i="12"/>
  <c r="V153" i="12"/>
  <c r="W153" i="12"/>
  <c r="N259" i="12"/>
  <c r="Q259" i="12"/>
  <c r="P250" i="7" l="1"/>
  <c r="Q36" i="7"/>
  <c r="Q73" i="12"/>
  <c r="N59" i="12"/>
  <c r="P59" i="12"/>
  <c r="S59" i="12"/>
  <c r="V59" i="12"/>
  <c r="AD59" i="11" l="1"/>
  <c r="AE60" i="11" s="1"/>
  <c r="P58" i="11"/>
  <c r="AD36" i="11"/>
  <c r="S39" i="10"/>
  <c r="Y38" i="10"/>
  <c r="N21" i="10"/>
  <c r="O21" i="10"/>
  <c r="P21" i="10"/>
  <c r="Q21" i="10"/>
  <c r="R21" i="10"/>
  <c r="S21" i="10"/>
  <c r="T21" i="10"/>
  <c r="U21" i="10"/>
  <c r="V21" i="10"/>
  <c r="W21" i="10"/>
  <c r="P50" i="9"/>
  <c r="V63" i="9"/>
  <c r="S63" i="9"/>
  <c r="S68" i="9"/>
  <c r="P68" i="9"/>
  <c r="Y69" i="9" s="1"/>
  <c r="V55" i="9"/>
  <c r="S55" i="9"/>
  <c r="P52" i="9"/>
  <c r="S52" i="9"/>
  <c r="V52" i="9"/>
  <c r="P53" i="9"/>
  <c r="S53" i="9"/>
  <c r="V53" i="9"/>
  <c r="S34" i="9"/>
  <c r="P21" i="9"/>
  <c r="N23" i="9"/>
  <c r="O23" i="9"/>
  <c r="P23" i="9"/>
  <c r="Q23" i="9"/>
  <c r="R23" i="9"/>
  <c r="S23" i="9"/>
  <c r="T23" i="9"/>
  <c r="U23" i="9"/>
  <c r="V23" i="9"/>
  <c r="W23" i="9"/>
  <c r="S25" i="9"/>
  <c r="V24" i="9"/>
  <c r="S24" i="9"/>
  <c r="N248" i="7"/>
  <c r="T248" i="7"/>
  <c r="U248" i="7"/>
  <c r="V248" i="7"/>
  <c r="W248" i="7"/>
  <c r="P50" i="7"/>
  <c r="N50" i="7"/>
  <c r="O50" i="7"/>
  <c r="Q141" i="7"/>
  <c r="T141" i="7"/>
  <c r="U141" i="7"/>
  <c r="V141" i="7"/>
  <c r="W141" i="7"/>
  <c r="N45" i="7"/>
  <c r="O45" i="7"/>
  <c r="P45" i="7"/>
  <c r="Q45" i="7"/>
  <c r="R45" i="7"/>
  <c r="S45" i="7"/>
  <c r="T45" i="7"/>
  <c r="U45" i="7"/>
  <c r="V45" i="7"/>
  <c r="W45" i="7"/>
  <c r="N41" i="7"/>
  <c r="O41" i="7"/>
  <c r="P41" i="7"/>
  <c r="Q41" i="7"/>
  <c r="R41" i="7"/>
  <c r="S41" i="7"/>
  <c r="T41" i="7"/>
  <c r="U41" i="7"/>
  <c r="V41" i="7"/>
  <c r="W41" i="7"/>
  <c r="W31" i="7" s="1"/>
  <c r="N32" i="7"/>
  <c r="Q32" i="7"/>
  <c r="Q31" i="7" s="1"/>
  <c r="Q19" i="7" s="1"/>
  <c r="T32" i="7"/>
  <c r="U32" i="7"/>
  <c r="U31" i="7" s="1"/>
  <c r="U19" i="7" s="1"/>
  <c r="V32" i="7"/>
  <c r="W32" i="7"/>
  <c r="T31" i="7"/>
  <c r="T19" i="7" s="1"/>
  <c r="N21" i="7"/>
  <c r="O21" i="7"/>
  <c r="P21" i="7"/>
  <c r="Q21" i="7"/>
  <c r="R21" i="7"/>
  <c r="S21" i="7"/>
  <c r="T21" i="7"/>
  <c r="U21" i="7"/>
  <c r="V21" i="7"/>
  <c r="W21" i="7"/>
  <c r="O54" i="7"/>
  <c r="O57" i="7"/>
  <c r="O56" i="7"/>
  <c r="X37" i="7"/>
  <c r="V24" i="7"/>
  <c r="S24" i="7"/>
  <c r="Q248" i="7" l="1"/>
  <c r="V31" i="7"/>
  <c r="V19" i="7" s="1"/>
  <c r="N31" i="7"/>
  <c r="W19" i="7"/>
  <c r="W50" i="6"/>
  <c r="V50" i="6"/>
  <c r="U50" i="6"/>
  <c r="T50" i="6"/>
  <c r="S50" i="6"/>
  <c r="R50" i="6"/>
  <c r="Q50" i="6"/>
  <c r="P50" i="6"/>
  <c r="O50" i="6"/>
  <c r="N50" i="6"/>
  <c r="Y57" i="6"/>
  <c r="N56" i="6"/>
  <c r="O56" i="6"/>
  <c r="P56" i="6"/>
  <c r="P54" i="6" s="1"/>
  <c r="Q56" i="6"/>
  <c r="Q54" i="6" s="1"/>
  <c r="R56" i="6"/>
  <c r="S56" i="6"/>
  <c r="T56" i="6"/>
  <c r="T54" i="6" s="1"/>
  <c r="U56" i="6"/>
  <c r="U54" i="6" s="1"/>
  <c r="V56" i="6"/>
  <c r="W56" i="6"/>
  <c r="N54" i="6"/>
  <c r="O54" i="6"/>
  <c r="R54" i="6"/>
  <c r="S54" i="6"/>
  <c r="V54" i="6"/>
  <c r="W54" i="6"/>
  <c r="Y36" i="6"/>
  <c r="N21" i="6"/>
  <c r="O21" i="6"/>
  <c r="P21" i="6"/>
  <c r="Q21" i="6"/>
  <c r="R21" i="6"/>
  <c r="S21" i="6"/>
  <c r="T21" i="6"/>
  <c r="U21" i="6"/>
  <c r="V21" i="6"/>
  <c r="W21" i="6"/>
  <c r="P24" i="4"/>
  <c r="Y25" i="4"/>
  <c r="N19" i="4"/>
  <c r="Q19" i="4"/>
  <c r="N29" i="4"/>
  <c r="O29" i="4"/>
  <c r="P29" i="4"/>
  <c r="N23" i="4"/>
  <c r="P23" i="4"/>
  <c r="N19" i="8"/>
  <c r="Q19" i="8"/>
  <c r="R19" i="8"/>
  <c r="S19" i="8"/>
  <c r="T19" i="8"/>
  <c r="U19" i="8"/>
  <c r="V19" i="8"/>
  <c r="W19" i="8"/>
  <c r="N21" i="8"/>
  <c r="Q21" i="8"/>
  <c r="R21" i="8"/>
  <c r="S21" i="8"/>
  <c r="T21" i="8"/>
  <c r="U21" i="8"/>
  <c r="V21" i="8"/>
  <c r="W21" i="8"/>
  <c r="N32" i="8"/>
  <c r="O32" i="8"/>
  <c r="P32" i="8"/>
  <c r="Q32" i="8"/>
  <c r="R32" i="8"/>
  <c r="S32" i="8"/>
  <c r="T32" i="8"/>
  <c r="U32" i="8"/>
  <c r="V32" i="8"/>
  <c r="W32" i="8"/>
  <c r="N50" i="8"/>
  <c r="Q50" i="8"/>
  <c r="R50" i="8"/>
  <c r="S50" i="8"/>
  <c r="T50" i="8"/>
  <c r="U50" i="8"/>
  <c r="V50" i="8"/>
  <c r="W50" i="8"/>
  <c r="N51" i="8"/>
  <c r="Q51" i="8"/>
  <c r="R51" i="8"/>
  <c r="S51" i="8"/>
  <c r="T51" i="8"/>
  <c r="U51" i="8"/>
  <c r="V51" i="8"/>
  <c r="W51" i="8"/>
  <c r="N54" i="8"/>
  <c r="Q54" i="8"/>
  <c r="R54" i="8"/>
  <c r="S54" i="8"/>
  <c r="T54" i="8"/>
  <c r="U54" i="8"/>
  <c r="V54" i="8"/>
  <c r="W54" i="8"/>
  <c r="N61" i="8"/>
  <c r="O61" i="8"/>
  <c r="P61" i="8"/>
  <c r="Q61" i="8"/>
  <c r="R61" i="8"/>
  <c r="S61" i="8"/>
  <c r="T61" i="8"/>
  <c r="U61" i="8"/>
  <c r="V61" i="8"/>
  <c r="W61" i="8"/>
  <c r="N57" i="8"/>
  <c r="O57" i="8"/>
  <c r="P57" i="8"/>
  <c r="Q57" i="8"/>
  <c r="R57" i="8"/>
  <c r="S57" i="8"/>
  <c r="T57" i="8"/>
  <c r="U57" i="8"/>
  <c r="V57" i="8"/>
  <c r="W57" i="8"/>
  <c r="N56" i="8"/>
  <c r="R56" i="8"/>
  <c r="S56" i="8"/>
  <c r="V56" i="8"/>
  <c r="W56" i="8"/>
  <c r="M56" i="8"/>
  <c r="U55" i="8"/>
  <c r="R55" i="8"/>
  <c r="V55" i="8"/>
  <c r="S55" i="8"/>
  <c r="O55" i="8"/>
  <c r="M33" i="8"/>
  <c r="N42" i="8"/>
  <c r="O42" i="8"/>
  <c r="P42" i="8"/>
  <c r="Q42" i="8"/>
  <c r="R42" i="8"/>
  <c r="S42" i="8"/>
  <c r="T42" i="8"/>
  <c r="U42" i="8"/>
  <c r="V42" i="8"/>
  <c r="W42" i="8"/>
  <c r="N22" i="8"/>
  <c r="Q22" i="8"/>
  <c r="R22" i="8"/>
  <c r="S22" i="8"/>
  <c r="T22" i="8"/>
  <c r="U22" i="8"/>
  <c r="V22" i="8"/>
  <c r="W22" i="8"/>
  <c r="N23" i="8"/>
  <c r="P23" i="8"/>
  <c r="P22" i="8" s="1"/>
  <c r="Q23" i="8"/>
  <c r="R23" i="8"/>
  <c r="S23" i="8"/>
  <c r="T23" i="8"/>
  <c r="U23" i="8"/>
  <c r="V23" i="8"/>
  <c r="W23" i="8"/>
  <c r="N20" i="11"/>
  <c r="Q18" i="11"/>
  <c r="R18" i="11"/>
  <c r="S18" i="11"/>
  <c r="T18" i="11"/>
  <c r="U18" i="11"/>
  <c r="V18" i="11"/>
  <c r="W18" i="11"/>
  <c r="Z18" i="11"/>
  <c r="N76" i="11"/>
  <c r="O76" i="11"/>
  <c r="P76" i="11"/>
  <c r="Q76" i="11"/>
  <c r="R76" i="11"/>
  <c r="S76" i="11"/>
  <c r="T76" i="11"/>
  <c r="U76" i="11"/>
  <c r="V76" i="11"/>
  <c r="W76" i="11"/>
  <c r="X76" i="11"/>
  <c r="Y76" i="11"/>
  <c r="Z76" i="11"/>
  <c r="AA76" i="11"/>
  <c r="AB76" i="11"/>
  <c r="AC76" i="11"/>
  <c r="N147" i="11"/>
  <c r="N253" i="11" s="1"/>
  <c r="N31" i="11"/>
  <c r="O31" i="11"/>
  <c r="P31" i="11"/>
  <c r="N41" i="11"/>
  <c r="P41" i="11"/>
  <c r="Q41" i="11"/>
  <c r="R41" i="11"/>
  <c r="S41" i="11"/>
  <c r="T41" i="11"/>
  <c r="U41" i="11"/>
  <c r="V41" i="11"/>
  <c r="W41" i="11"/>
  <c r="X41" i="11"/>
  <c r="Y41" i="11"/>
  <c r="Y30" i="11" s="1"/>
  <c r="Z41" i="11"/>
  <c r="AA41" i="11"/>
  <c r="AB41" i="11"/>
  <c r="AC41" i="11"/>
  <c r="N97" i="11"/>
  <c r="O97" i="11"/>
  <c r="P97" i="11"/>
  <c r="Q97" i="11"/>
  <c r="R97" i="11"/>
  <c r="S97" i="11"/>
  <c r="T97" i="11"/>
  <c r="U97" i="11"/>
  <c r="V97" i="11"/>
  <c r="W97" i="11"/>
  <c r="X97" i="11"/>
  <c r="Y97" i="11"/>
  <c r="Z97" i="11"/>
  <c r="AA97" i="11"/>
  <c r="AB97" i="11"/>
  <c r="AC97" i="11"/>
  <c r="N98" i="11"/>
  <c r="O98" i="11"/>
  <c r="P98" i="11"/>
  <c r="Q98" i="11"/>
  <c r="R98" i="11"/>
  <c r="S98" i="11"/>
  <c r="T98" i="11"/>
  <c r="U98" i="11"/>
  <c r="V98" i="11"/>
  <c r="W98" i="11"/>
  <c r="X98" i="11"/>
  <c r="Y98" i="11"/>
  <c r="Z98" i="11"/>
  <c r="AA98" i="11"/>
  <c r="AB98" i="11"/>
  <c r="AC98" i="11"/>
  <c r="AA101" i="11"/>
  <c r="X101" i="11"/>
  <c r="Y101" i="11"/>
  <c r="AA99" i="11"/>
  <c r="Y99" i="11"/>
  <c r="N51" i="11"/>
  <c r="Q51" i="11"/>
  <c r="R51" i="11"/>
  <c r="S51" i="11"/>
  <c r="T51" i="11"/>
  <c r="U51" i="11"/>
  <c r="V51" i="11"/>
  <c r="W51" i="11"/>
  <c r="X51" i="11"/>
  <c r="Y51" i="11"/>
  <c r="Z51" i="11"/>
  <c r="AC51" i="11"/>
  <c r="N52" i="11"/>
  <c r="Q52" i="11"/>
  <c r="R52" i="11"/>
  <c r="S52" i="11"/>
  <c r="T52" i="11"/>
  <c r="U52" i="11"/>
  <c r="V52" i="11"/>
  <c r="W52" i="11"/>
  <c r="X52" i="11"/>
  <c r="Y52" i="11"/>
  <c r="Z52" i="11"/>
  <c r="AC52" i="11"/>
  <c r="AA72" i="11"/>
  <c r="AB72" i="11"/>
  <c r="X72" i="11"/>
  <c r="Y72" i="11"/>
  <c r="AA71" i="11"/>
  <c r="X71" i="11"/>
  <c r="Y71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Z67" i="11"/>
  <c r="AA67" i="11"/>
  <c r="AB67" i="11"/>
  <c r="AC67" i="11"/>
  <c r="AA69" i="11"/>
  <c r="AB69" i="11"/>
  <c r="X69" i="11"/>
  <c r="Y69" i="11"/>
  <c r="P69" i="11"/>
  <c r="AA66" i="11"/>
  <c r="AB66" i="11"/>
  <c r="X66" i="11"/>
  <c r="Y66" i="11"/>
  <c r="AA64" i="11"/>
  <c r="AB64" i="11"/>
  <c r="X64" i="11"/>
  <c r="Y64" i="11"/>
  <c r="AA63" i="11"/>
  <c r="AB63" i="11"/>
  <c r="X63" i="11"/>
  <c r="Y63" i="11"/>
  <c r="AA61" i="11"/>
  <c r="AB61" i="11"/>
  <c r="X61" i="11"/>
  <c r="Y61" i="11"/>
  <c r="N58" i="11"/>
  <c r="Q58" i="11"/>
  <c r="R58" i="11"/>
  <c r="S58" i="11"/>
  <c r="T58" i="11"/>
  <c r="U58" i="11"/>
  <c r="V58" i="11"/>
  <c r="W58" i="11"/>
  <c r="Z58" i="11"/>
  <c r="AC58" i="11"/>
  <c r="Y59" i="11"/>
  <c r="AB59" i="11" s="1"/>
  <c r="AA60" i="11"/>
  <c r="AB60" i="11"/>
  <c r="X60" i="11"/>
  <c r="AB56" i="11"/>
  <c r="X56" i="11"/>
  <c r="Y56" i="11"/>
  <c r="AA54" i="11"/>
  <c r="X54" i="11"/>
  <c r="Y54" i="11"/>
  <c r="R30" i="11"/>
  <c r="S30" i="11"/>
  <c r="T30" i="11"/>
  <c r="U30" i="11"/>
  <c r="V30" i="11"/>
  <c r="W30" i="11"/>
  <c r="Q32" i="11"/>
  <c r="R32" i="11"/>
  <c r="S32" i="11"/>
  <c r="T32" i="11"/>
  <c r="U32" i="11"/>
  <c r="V32" i="11"/>
  <c r="W32" i="11"/>
  <c r="Y32" i="11"/>
  <c r="AB32" i="11"/>
  <c r="R31" i="11"/>
  <c r="S31" i="11"/>
  <c r="T31" i="11"/>
  <c r="U31" i="11"/>
  <c r="V31" i="11"/>
  <c r="W31" i="11"/>
  <c r="Y31" i="11"/>
  <c r="AA43" i="11"/>
  <c r="X43" i="11"/>
  <c r="AB46" i="11"/>
  <c r="N46" i="11"/>
  <c r="O46" i="11"/>
  <c r="P46" i="11"/>
  <c r="Q46" i="11"/>
  <c r="R46" i="11"/>
  <c r="S46" i="11"/>
  <c r="T46" i="11"/>
  <c r="U46" i="11"/>
  <c r="V46" i="11"/>
  <c r="W46" i="11"/>
  <c r="Y46" i="11"/>
  <c r="X48" i="11"/>
  <c r="AB48" i="11"/>
  <c r="Y48" i="11"/>
  <c r="N35" i="11"/>
  <c r="N30" i="11" s="1"/>
  <c r="P35" i="11"/>
  <c r="Q35" i="11"/>
  <c r="Q31" i="11" s="1"/>
  <c r="Q30" i="11" s="1"/>
  <c r="R35" i="11"/>
  <c r="S35" i="11"/>
  <c r="T35" i="11"/>
  <c r="U35" i="11"/>
  <c r="V35" i="11"/>
  <c r="W35" i="11"/>
  <c r="Y35" i="11"/>
  <c r="AB35" i="11"/>
  <c r="AB31" i="11" s="1"/>
  <c r="AB30" i="11" s="1"/>
  <c r="Y33" i="11"/>
  <c r="Q20" i="11"/>
  <c r="R20" i="11"/>
  <c r="S20" i="11"/>
  <c r="T20" i="11"/>
  <c r="U20" i="11"/>
  <c r="V20" i="11"/>
  <c r="W20" i="11"/>
  <c r="Z20" i="11"/>
  <c r="X26" i="11"/>
  <c r="Y26" i="11"/>
  <c r="X27" i="11"/>
  <c r="P26" i="11"/>
  <c r="AB24" i="11"/>
  <c r="Y24" i="11"/>
  <c r="X24" i="11" s="1"/>
  <c r="AB23" i="11"/>
  <c r="X23" i="11"/>
  <c r="AA59" i="11" l="1"/>
  <c r="AA58" i="11" s="1"/>
  <c r="AB58" i="11"/>
  <c r="Y58" i="11"/>
  <c r="X59" i="11"/>
  <c r="X58" i="11" s="1"/>
  <c r="Y22" i="4"/>
  <c r="Z22" i="4" s="1"/>
  <c r="U56" i="8"/>
  <c r="Q56" i="8"/>
  <c r="T56" i="8"/>
  <c r="P56" i="8"/>
  <c r="P54" i="8" s="1"/>
  <c r="P51" i="8" s="1"/>
  <c r="P50" i="8" s="1"/>
  <c r="P30" i="11"/>
  <c r="AB173" i="11"/>
  <c r="AB171" i="11"/>
  <c r="AB170" i="11" s="1"/>
  <c r="AB252" i="11" s="1"/>
  <c r="Y173" i="11"/>
  <c r="Y171" i="11"/>
  <c r="Y170" i="11" s="1"/>
  <c r="AA174" i="11"/>
  <c r="AA173" i="11"/>
  <c r="AA172" i="11"/>
  <c r="X174" i="11"/>
  <c r="X173" i="11" s="1"/>
  <c r="X172" i="11"/>
  <c r="X171" i="11"/>
  <c r="Z252" i="11"/>
  <c r="AA170" i="11" l="1"/>
  <c r="AA252" i="11" s="1"/>
  <c r="AA171" i="11"/>
  <c r="Y252" i="11"/>
  <c r="X170" i="11"/>
  <c r="X252" i="11" s="1"/>
  <c r="AC252" i="11"/>
  <c r="AA48" i="11"/>
  <c r="Y102" i="11"/>
  <c r="X102" i="11"/>
  <c r="AC99" i="11"/>
  <c r="AC77" i="11" s="1"/>
  <c r="Z99" i="11"/>
  <c r="X99" i="11" s="1"/>
  <c r="Z77" i="11"/>
  <c r="Y96" i="11"/>
  <c r="X96" i="11"/>
  <c r="Y95" i="11"/>
  <c r="X95" i="11"/>
  <c r="Y94" i="11"/>
  <c r="X94" i="11"/>
  <c r="Y93" i="11"/>
  <c r="X93" i="11"/>
  <c r="Y92" i="11"/>
  <c r="X92" i="11"/>
  <c r="Y91" i="11"/>
  <c r="X91" i="11"/>
  <c r="Y90" i="11"/>
  <c r="X90" i="11"/>
  <c r="Y89" i="11"/>
  <c r="X89" i="11"/>
  <c r="Y88" i="11"/>
  <c r="X88" i="11"/>
  <c r="Y87" i="11"/>
  <c r="X87" i="11"/>
  <c r="Y86" i="11"/>
  <c r="X86" i="11"/>
  <c r="Y85" i="11"/>
  <c r="X85" i="11"/>
  <c r="Y84" i="11"/>
  <c r="X84" i="11"/>
  <c r="Y83" i="11"/>
  <c r="X83" i="11"/>
  <c r="Y82" i="11"/>
  <c r="X82" i="11"/>
  <c r="Y81" i="11"/>
  <c r="X81" i="11"/>
  <c r="Y80" i="11"/>
  <c r="X80" i="11"/>
  <c r="Y79" i="11"/>
  <c r="X79" i="11"/>
  <c r="Y78" i="11"/>
  <c r="X78" i="11"/>
  <c r="Y77" i="11"/>
  <c r="X77" i="11"/>
  <c r="AA73" i="11"/>
  <c r="Y75" i="11"/>
  <c r="X75" i="11"/>
  <c r="AC74" i="11"/>
  <c r="AA74" i="11" s="1"/>
  <c r="AB73" i="11"/>
  <c r="Z74" i="11"/>
  <c r="X74" i="11" s="1"/>
  <c r="Y73" i="11"/>
  <c r="X73" i="11"/>
  <c r="AC68" i="11"/>
  <c r="Z68" i="11"/>
  <c r="AA62" i="11"/>
  <c r="AC63" i="11"/>
  <c r="AB62" i="11"/>
  <c r="Z63" i="11"/>
  <c r="Y62" i="11"/>
  <c r="X62" i="11"/>
  <c r="AC59" i="11"/>
  <c r="AC56" i="11" s="1"/>
  <c r="AB57" i="11"/>
  <c r="Z59" i="11"/>
  <c r="Y53" i="11"/>
  <c r="X53" i="11"/>
  <c r="AA49" i="11"/>
  <c r="Y50" i="11"/>
  <c r="X50" i="11"/>
  <c r="Y49" i="11"/>
  <c r="X49" i="11"/>
  <c r="AA44" i="11"/>
  <c r="Y45" i="11"/>
  <c r="X45" i="11"/>
  <c r="Y44" i="11"/>
  <c r="X44" i="11"/>
  <c r="AA39" i="11"/>
  <c r="Y40" i="11"/>
  <c r="X40" i="11"/>
  <c r="AA38" i="11"/>
  <c r="Y39" i="11"/>
  <c r="X39" i="11"/>
  <c r="AA37" i="11"/>
  <c r="Y38" i="11"/>
  <c r="X38" i="11"/>
  <c r="Y37" i="11"/>
  <c r="X37" i="11"/>
  <c r="AC36" i="11"/>
  <c r="Z36" i="11"/>
  <c r="Y34" i="11"/>
  <c r="X34" i="11"/>
  <c r="AA29" i="11"/>
  <c r="X29" i="11"/>
  <c r="AC28" i="11"/>
  <c r="AB28" i="11"/>
  <c r="AA28" i="11"/>
  <c r="Z28" i="11"/>
  <c r="Y28" i="11"/>
  <c r="X28" i="11"/>
  <c r="AA27" i="11"/>
  <c r="AA26" i="11" s="1"/>
  <c r="AC26" i="11"/>
  <c r="AB26" i="11"/>
  <c r="Z26" i="11"/>
  <c r="Y25" i="11"/>
  <c r="X25" i="11"/>
  <c r="AA24" i="11"/>
  <c r="AA22" i="11" s="1"/>
  <c r="AA21" i="11" s="1"/>
  <c r="AA20" i="11" s="1"/>
  <c r="AA23" i="11"/>
  <c r="Y22" i="11"/>
  <c r="Y21" i="11" s="1"/>
  <c r="Y20" i="11" s="1"/>
  <c r="Y18" i="11" s="1"/>
  <c r="X22" i="11"/>
  <c r="X21" i="11" s="1"/>
  <c r="X20" i="11" s="1"/>
  <c r="X18" i="11" s="1"/>
  <c r="AC22" i="11"/>
  <c r="AB22" i="11"/>
  <c r="Z22" i="11"/>
  <c r="Z21" i="11" s="1"/>
  <c r="AC21" i="11"/>
  <c r="AC20" i="11" s="1"/>
  <c r="AB21" i="11"/>
  <c r="AB20" i="11" s="1"/>
  <c r="AC53" i="11" l="1"/>
  <c r="AC47" i="11" s="1"/>
  <c r="AA56" i="11"/>
  <c r="AA36" i="11"/>
  <c r="AA35" i="11" s="1"/>
  <c r="AC35" i="11"/>
  <c r="AC33" i="11" s="1"/>
  <c r="Z35" i="11"/>
  <c r="Z33" i="11" s="1"/>
  <c r="X36" i="11"/>
  <c r="X35" i="11" s="1"/>
  <c r="AB55" i="11"/>
  <c r="AB52" i="11" s="1"/>
  <c r="AB51" i="11" s="1"/>
  <c r="AB18" i="11" s="1"/>
  <c r="Z56" i="11"/>
  <c r="Z53" i="11" s="1"/>
  <c r="Z47" i="11" s="1"/>
  <c r="AA57" i="11"/>
  <c r="AA55" i="11" l="1"/>
  <c r="AA52" i="11" s="1"/>
  <c r="AA51" i="11" s="1"/>
  <c r="AA18" i="11" s="1"/>
  <c r="Z46" i="11"/>
  <c r="Z42" i="11" s="1"/>
  <c r="X47" i="11"/>
  <c r="X46" i="11" s="1"/>
  <c r="AA47" i="11"/>
  <c r="AA46" i="11" s="1"/>
  <c r="AC46" i="11"/>
  <c r="AC42" i="11" s="1"/>
  <c r="AA33" i="11"/>
  <c r="AA32" i="11" s="1"/>
  <c r="AA31" i="11" s="1"/>
  <c r="AC32" i="11"/>
  <c r="AC31" i="11" s="1"/>
  <c r="X33" i="11"/>
  <c r="X32" i="11" s="1"/>
  <c r="X31" i="11" s="1"/>
  <c r="Z32" i="11"/>
  <c r="Z31" i="11" s="1"/>
  <c r="Z30" i="11" l="1"/>
  <c r="X42" i="11"/>
  <c r="X30" i="11" s="1"/>
  <c r="AC30" i="11"/>
  <c r="AC18" i="11" s="1"/>
  <c r="AA42" i="11"/>
  <c r="AA30" i="11" s="1"/>
  <c r="O53" i="10"/>
  <c r="N43" i="10"/>
  <c r="P43" i="10"/>
  <c r="Q43" i="10"/>
  <c r="N38" i="10"/>
  <c r="P38" i="10"/>
  <c r="Y40" i="10" s="1"/>
  <c r="Q38" i="10"/>
  <c r="Q34" i="10" s="1"/>
  <c r="N34" i="10"/>
  <c r="N33" i="10" s="1"/>
  <c r="P34" i="10"/>
  <c r="V54" i="10"/>
  <c r="S54" i="10"/>
  <c r="U49" i="10"/>
  <c r="R49" i="10"/>
  <c r="S49" i="10"/>
  <c r="O49" i="10"/>
  <c r="U48" i="10"/>
  <c r="R48" i="10"/>
  <c r="O48" i="10"/>
  <c r="U30" i="10"/>
  <c r="O30" i="10"/>
  <c r="O28" i="10"/>
  <c r="O25" i="10"/>
  <c r="P25" i="10"/>
  <c r="AB147" i="11" l="1"/>
  <c r="AB253" i="11" s="1"/>
  <c r="AA147" i="11"/>
  <c r="AA253" i="11" s="1"/>
  <c r="Z147" i="11"/>
  <c r="Z253" i="11" s="1"/>
  <c r="AC147" i="11"/>
  <c r="AC253" i="11" s="1"/>
  <c r="Q33" i="10"/>
  <c r="P33" i="10"/>
  <c r="V53" i="8"/>
  <c r="S53" i="8"/>
  <c r="P53" i="8"/>
  <c r="U38" i="8"/>
  <c r="V34" i="8"/>
  <c r="U35" i="8"/>
  <c r="M141" i="7"/>
  <c r="P36" i="7"/>
  <c r="P32" i="7" s="1"/>
  <c r="P31" i="7" s="1"/>
  <c r="V58" i="7"/>
  <c r="S58" i="7"/>
  <c r="V55" i="7"/>
  <c r="S55" i="7"/>
  <c r="V25" i="7"/>
  <c r="S25" i="7"/>
  <c r="S37" i="7" l="1"/>
  <c r="Q32" i="6"/>
  <c r="P49" i="6"/>
  <c r="Q49" i="6"/>
  <c r="Q19" i="6" s="1"/>
  <c r="R49" i="6"/>
  <c r="R19" i="6" s="1"/>
  <c r="S49" i="6"/>
  <c r="S19" i="6" s="1"/>
  <c r="T49" i="6"/>
  <c r="T19" i="6" s="1"/>
  <c r="U49" i="6"/>
  <c r="U19" i="6" s="1"/>
  <c r="V49" i="6"/>
  <c r="V19" i="6" s="1"/>
  <c r="W49" i="6"/>
  <c r="W19" i="6" s="1"/>
  <c r="O49" i="6"/>
  <c r="U68" i="6"/>
  <c r="S68" i="6"/>
  <c r="P68" i="6"/>
  <c r="V63" i="6"/>
  <c r="S63" i="6"/>
  <c r="S58" i="6"/>
  <c r="P58" i="6"/>
  <c r="P57" i="6"/>
  <c r="S53" i="6"/>
  <c r="P53" i="6"/>
  <c r="O42" i="6"/>
  <c r="P52" i="5"/>
  <c r="P51" i="5" s="1"/>
  <c r="O33" i="5"/>
  <c r="O21" i="5"/>
  <c r="P21" i="5"/>
  <c r="Q52" i="5"/>
  <c r="P33" i="5"/>
  <c r="P43" i="5"/>
  <c r="P34" i="5"/>
  <c r="M33" i="5"/>
  <c r="N149" i="5"/>
  <c r="N258" i="5" s="1"/>
  <c r="U258" i="5"/>
  <c r="R258" i="5"/>
  <c r="S258" i="5"/>
  <c r="T258" i="5"/>
  <c r="V258" i="5"/>
  <c r="W258" i="5"/>
  <c r="V116" i="5"/>
  <c r="S116" i="5"/>
  <c r="U114" i="4"/>
  <c r="V114" i="4"/>
  <c r="R114" i="4"/>
  <c r="S114" i="4"/>
  <c r="O114" i="4"/>
  <c r="U59" i="5"/>
  <c r="V59" i="5"/>
  <c r="R59" i="5"/>
  <c r="S59" i="5"/>
  <c r="O59" i="5"/>
  <c r="P59" i="5"/>
  <c r="U60" i="5"/>
  <c r="V60" i="5"/>
  <c r="R60" i="5"/>
  <c r="S60" i="5"/>
  <c r="O60" i="5"/>
  <c r="U61" i="5"/>
  <c r="V61" i="5"/>
  <c r="R61" i="5"/>
  <c r="S61" i="5"/>
  <c r="O61" i="5"/>
  <c r="U39" i="5"/>
  <c r="R39" i="5"/>
  <c r="S39" i="5"/>
  <c r="O39" i="5"/>
  <c r="R44" i="5"/>
  <c r="O44" i="5"/>
  <c r="U37" i="5"/>
  <c r="R37" i="5"/>
  <c r="S37" i="5"/>
  <c r="O37" i="5"/>
  <c r="U30" i="5"/>
  <c r="R30" i="5"/>
  <c r="U25" i="5"/>
  <c r="V25" i="5"/>
  <c r="R25" i="5"/>
  <c r="O25" i="5"/>
  <c r="U24" i="5"/>
  <c r="V24" i="5"/>
  <c r="R24" i="5"/>
  <c r="S24" i="5"/>
  <c r="O24" i="5"/>
  <c r="N108" i="4"/>
  <c r="N147" i="4" s="1"/>
  <c r="Q108" i="4"/>
  <c r="Q147" i="4" s="1"/>
  <c r="P51" i="4"/>
  <c r="Q51" i="4"/>
  <c r="P33" i="4"/>
  <c r="Q33" i="4"/>
  <c r="O52" i="5" l="1"/>
  <c r="P19" i="5"/>
  <c r="P149" i="5" s="1"/>
  <c r="U175" i="4"/>
  <c r="V175" i="4"/>
  <c r="R175" i="4"/>
  <c r="S175" i="4"/>
  <c r="O175" i="4"/>
  <c r="S173" i="4"/>
  <c r="V173" i="4" s="1"/>
  <c r="U173" i="4" s="1"/>
  <c r="O173" i="4"/>
  <c r="U58" i="4"/>
  <c r="U45" i="4"/>
  <c r="R45" i="4"/>
  <c r="O45" i="4"/>
  <c r="U28" i="4"/>
  <c r="S24" i="4"/>
  <c r="V24" i="4" s="1"/>
  <c r="U24" i="4" s="1"/>
  <c r="O24" i="4"/>
  <c r="O23" i="4" s="1"/>
  <c r="N246" i="3"/>
  <c r="N141" i="3"/>
  <c r="R28" i="3"/>
  <c r="V58" i="3"/>
  <c r="S58" i="3"/>
  <c r="V54" i="3"/>
  <c r="S54" i="3"/>
  <c r="P54" i="3"/>
  <c r="S47" i="3"/>
  <c r="P47" i="3"/>
  <c r="V43" i="3"/>
  <c r="P43" i="3"/>
  <c r="S46" i="3"/>
  <c r="P46" i="3"/>
  <c r="P42" i="3"/>
  <c r="R34" i="3"/>
  <c r="U71" i="2"/>
  <c r="U33" i="2"/>
  <c r="R33" i="2"/>
  <c r="O33" i="2"/>
  <c r="S75" i="2"/>
  <c r="V75" i="2" s="1"/>
  <c r="U75" i="2" s="1"/>
  <c r="O75" i="2"/>
  <c r="U69" i="2"/>
  <c r="V69" i="2"/>
  <c r="R69" i="2"/>
  <c r="S69" i="2"/>
  <c r="O69" i="2"/>
  <c r="V71" i="2"/>
  <c r="R71" i="2"/>
  <c r="S71" i="2"/>
  <c r="O71" i="2"/>
  <c r="U67" i="2"/>
  <c r="V67" i="2"/>
  <c r="R67" i="2"/>
  <c r="S67" i="2"/>
  <c r="O67" i="2"/>
  <c r="O63" i="2"/>
  <c r="U51" i="2"/>
  <c r="R51" i="2"/>
  <c r="O51" i="2"/>
  <c r="U46" i="2"/>
  <c r="R46" i="2"/>
  <c r="S46" i="2"/>
  <c r="O46" i="2"/>
  <c r="U57" i="2"/>
  <c r="V57" i="2"/>
  <c r="R57" i="2"/>
  <c r="S57" i="2"/>
  <c r="O57" i="2"/>
  <c r="P57" i="2"/>
  <c r="U56" i="2"/>
  <c r="V56" i="2"/>
  <c r="R56" i="2"/>
  <c r="S56" i="2"/>
  <c r="O56" i="2"/>
  <c r="P56" i="2"/>
  <c r="U55" i="2"/>
  <c r="V55" i="2"/>
  <c r="R55" i="2"/>
  <c r="S55" i="2"/>
  <c r="O55" i="2"/>
  <c r="U50" i="2"/>
  <c r="V50" i="2"/>
  <c r="R50" i="2"/>
  <c r="S50" i="2"/>
  <c r="O50" i="2"/>
  <c r="V175" i="1"/>
  <c r="S175" i="1"/>
  <c r="S177" i="1"/>
  <c r="P175" i="1"/>
  <c r="O177" i="1"/>
  <c r="R173" i="4" l="1"/>
  <c r="R24" i="4"/>
  <c r="R75" i="2"/>
  <c r="W118" i="12"/>
  <c r="W114" i="12" s="1"/>
  <c r="N120" i="12"/>
  <c r="N118" i="12" s="1"/>
  <c r="N114" i="12" s="1"/>
  <c r="P120" i="12"/>
  <c r="P118" i="12" s="1"/>
  <c r="Q120" i="12"/>
  <c r="Q118" i="12" s="1"/>
  <c r="Q114" i="12" s="1"/>
  <c r="S120" i="12"/>
  <c r="S118" i="12" s="1"/>
  <c r="T120" i="12"/>
  <c r="T118" i="12" s="1"/>
  <c r="T114" i="12" s="1"/>
  <c r="V120" i="12"/>
  <c r="V118" i="12" s="1"/>
  <c r="V114" i="12" s="1"/>
  <c r="W120" i="12"/>
  <c r="S107" i="12"/>
  <c r="S105" i="12"/>
  <c r="N107" i="12"/>
  <c r="P107" i="12"/>
  <c r="Q107" i="12"/>
  <c r="T107" i="12"/>
  <c r="V107" i="12"/>
  <c r="W107" i="12"/>
  <c r="N105" i="12"/>
  <c r="P105" i="12"/>
  <c r="Q105" i="12"/>
  <c r="T105" i="12"/>
  <c r="V105" i="12"/>
  <c r="W105" i="12"/>
  <c r="N81" i="12"/>
  <c r="N80" i="12"/>
  <c r="N78" i="12"/>
  <c r="P78" i="12"/>
  <c r="Q78" i="12"/>
  <c r="S78" i="12"/>
  <c r="T78" i="12"/>
  <c r="V78" i="12"/>
  <c r="W78" i="12"/>
  <c r="N77" i="12"/>
  <c r="P77" i="12"/>
  <c r="Q77" i="12"/>
  <c r="S77" i="12"/>
  <c r="T77" i="12"/>
  <c r="V77" i="12"/>
  <c r="W77" i="12"/>
  <c r="N76" i="12"/>
  <c r="P76" i="12"/>
  <c r="Q76" i="12"/>
  <c r="S76" i="12"/>
  <c r="T76" i="12"/>
  <c r="V76" i="12"/>
  <c r="W76" i="12"/>
  <c r="N75" i="12"/>
  <c r="P75" i="12"/>
  <c r="Q75" i="12"/>
  <c r="S75" i="12"/>
  <c r="T75" i="12"/>
  <c r="V75" i="12"/>
  <c r="W75" i="12"/>
  <c r="N73" i="12"/>
  <c r="P73" i="12"/>
  <c r="S73" i="12"/>
  <c r="T73" i="12"/>
  <c r="V73" i="12"/>
  <c r="W73" i="12"/>
  <c r="U57" i="12"/>
  <c r="U58" i="12"/>
  <c r="U60" i="12"/>
  <c r="U64" i="12"/>
  <c r="U65" i="12"/>
  <c r="R57" i="12"/>
  <c r="R58" i="12"/>
  <c r="R60" i="12"/>
  <c r="R64" i="12"/>
  <c r="R65" i="12"/>
  <c r="R71" i="12"/>
  <c r="O58" i="12"/>
  <c r="O60" i="12"/>
  <c r="O64" i="12"/>
  <c r="O65" i="12"/>
  <c r="N72" i="12"/>
  <c r="N71" i="12"/>
  <c r="P71" i="12"/>
  <c r="Q71" i="12"/>
  <c r="O71" i="12" s="1"/>
  <c r="S71" i="12"/>
  <c r="T71" i="12"/>
  <c r="V71" i="12"/>
  <c r="W71" i="12"/>
  <c r="U71" i="12" s="1"/>
  <c r="N70" i="12"/>
  <c r="P70" i="12"/>
  <c r="Q70" i="12"/>
  <c r="O70" i="12" s="1"/>
  <c r="S70" i="12"/>
  <c r="R70" i="12" s="1"/>
  <c r="T70" i="12"/>
  <c r="V70" i="12"/>
  <c r="W70" i="12"/>
  <c r="U70" i="12" s="1"/>
  <c r="N69" i="12"/>
  <c r="S69" i="12"/>
  <c r="T69" i="12"/>
  <c r="V69" i="12"/>
  <c r="W69" i="12"/>
  <c r="N68" i="12"/>
  <c r="P68" i="12"/>
  <c r="Q68" i="12"/>
  <c r="T68" i="12"/>
  <c r="V68" i="12"/>
  <c r="W68" i="12"/>
  <c r="N67" i="12"/>
  <c r="N66" i="12"/>
  <c r="Q66" i="12"/>
  <c r="S66" i="12"/>
  <c r="T66" i="12"/>
  <c r="V66" i="12"/>
  <c r="W66" i="12"/>
  <c r="N63" i="12"/>
  <c r="N62" i="12"/>
  <c r="N56" i="12"/>
  <c r="P56" i="12"/>
  <c r="O56" i="12" s="1"/>
  <c r="Q56" i="12"/>
  <c r="S56" i="12"/>
  <c r="R56" i="12" s="1"/>
  <c r="T56" i="12"/>
  <c r="V56" i="12"/>
  <c r="U56" i="12" s="1"/>
  <c r="W56" i="12"/>
  <c r="N55" i="12"/>
  <c r="N54" i="12"/>
  <c r="N49" i="12"/>
  <c r="N50" i="12"/>
  <c r="N51" i="12"/>
  <c r="P51" i="12"/>
  <c r="Q51" i="12"/>
  <c r="S51" i="12"/>
  <c r="T51" i="12"/>
  <c r="V51" i="12"/>
  <c r="W51" i="12"/>
  <c r="O47" i="12"/>
  <c r="N45" i="12"/>
  <c r="N46" i="12"/>
  <c r="N40" i="12"/>
  <c r="N41" i="12"/>
  <c r="N42" i="12"/>
  <c r="P42" i="12"/>
  <c r="Q42" i="12"/>
  <c r="S42" i="12"/>
  <c r="T42" i="12"/>
  <c r="U42" i="12"/>
  <c r="V42" i="12"/>
  <c r="W42" i="12"/>
  <c r="N43" i="12"/>
  <c r="P43" i="12"/>
  <c r="Q43" i="12"/>
  <c r="S43" i="12"/>
  <c r="T43" i="12"/>
  <c r="U43" i="12"/>
  <c r="V43" i="12"/>
  <c r="W43" i="12"/>
  <c r="N38" i="12"/>
  <c r="O38" i="12"/>
  <c r="P38" i="12"/>
  <c r="Q38" i="12"/>
  <c r="S38" i="12"/>
  <c r="T38" i="12"/>
  <c r="V38" i="12"/>
  <c r="W38" i="12"/>
  <c r="N37" i="12"/>
  <c r="N33" i="12"/>
  <c r="P33" i="12"/>
  <c r="O33" i="12" s="1"/>
  <c r="Q33" i="12"/>
  <c r="R33" i="12"/>
  <c r="S33" i="12"/>
  <c r="T33" i="12"/>
  <c r="U33" i="12"/>
  <c r="V33" i="12"/>
  <c r="W33" i="12"/>
  <c r="N32" i="12"/>
  <c r="N31" i="12" s="1"/>
  <c r="P32" i="12"/>
  <c r="P31" i="12" s="1"/>
  <c r="Q32" i="12"/>
  <c r="Q31" i="12" s="1"/>
  <c r="O31" i="12" s="1"/>
  <c r="S32" i="12"/>
  <c r="S31" i="12" s="1"/>
  <c r="T32" i="12"/>
  <c r="T31" i="12" s="1"/>
  <c r="V32" i="12"/>
  <c r="V31" i="12" s="1"/>
  <c r="W32" i="12"/>
  <c r="W31" i="12" s="1"/>
  <c r="X31" i="12"/>
  <c r="N30" i="12"/>
  <c r="N28" i="12"/>
  <c r="N26" i="12"/>
  <c r="O26" i="12"/>
  <c r="P26" i="12"/>
  <c r="Q26" i="12"/>
  <c r="R26" i="12"/>
  <c r="S26" i="12"/>
  <c r="T26" i="12"/>
  <c r="U26" i="12"/>
  <c r="V26" i="12"/>
  <c r="W26" i="12"/>
  <c r="N25" i="12"/>
  <c r="N24" i="12"/>
  <c r="T103" i="12" l="1"/>
  <c r="T82" i="12" s="1"/>
  <c r="U69" i="12"/>
  <c r="O75" i="12"/>
  <c r="R77" i="12"/>
  <c r="U75" i="12"/>
  <c r="N79" i="12"/>
  <c r="O32" i="12"/>
  <c r="N29" i="12"/>
  <c r="N21" i="12" s="1"/>
  <c r="O73" i="12"/>
  <c r="N48" i="12"/>
  <c r="R66" i="12"/>
  <c r="U73" i="12"/>
  <c r="T74" i="12"/>
  <c r="R38" i="12"/>
  <c r="N44" i="12"/>
  <c r="R107" i="12"/>
  <c r="S103" i="12"/>
  <c r="S82" i="12" s="1"/>
  <c r="R82" i="12" s="1"/>
  <c r="U38" i="12"/>
  <c r="V103" i="12"/>
  <c r="V82" i="12" s="1"/>
  <c r="R105" i="12"/>
  <c r="R103" i="12" s="1"/>
  <c r="R73" i="12"/>
  <c r="U78" i="12"/>
  <c r="U66" i="12"/>
  <c r="U68" i="12"/>
  <c r="U76" i="12"/>
  <c r="U77" i="12"/>
  <c r="R78" i="12"/>
  <c r="Q103" i="12"/>
  <c r="Q82" i="12" s="1"/>
  <c r="U107" i="12"/>
  <c r="P103" i="12"/>
  <c r="P82" i="12" s="1"/>
  <c r="O68" i="12"/>
  <c r="R76" i="12"/>
  <c r="O78" i="12"/>
  <c r="N103" i="12"/>
  <c r="N82" i="12" s="1"/>
  <c r="U105" i="12"/>
  <c r="R75" i="12"/>
  <c r="N39" i="12"/>
  <c r="N35" i="12" s="1"/>
  <c r="P74" i="12"/>
  <c r="O76" i="12"/>
  <c r="R69" i="12"/>
  <c r="S74" i="12"/>
  <c r="W74" i="12"/>
  <c r="W103" i="12"/>
  <c r="W82" i="12" s="1"/>
  <c r="U82" i="12" s="1"/>
  <c r="O69" i="12"/>
  <c r="O120" i="12"/>
  <c r="R120" i="12"/>
  <c r="U120" i="12"/>
  <c r="U118" i="12"/>
  <c r="U114" i="12" s="1"/>
  <c r="R118" i="12"/>
  <c r="R114" i="12" s="1"/>
  <c r="S114" i="12"/>
  <c r="P114" i="12"/>
  <c r="O118" i="12"/>
  <c r="O114" i="12" s="1"/>
  <c r="O77" i="12"/>
  <c r="V74" i="12"/>
  <c r="U74" i="12" s="1"/>
  <c r="N74" i="12"/>
  <c r="N53" i="12" s="1"/>
  <c r="N52" i="12" s="1"/>
  <c r="Q74" i="12"/>
  <c r="N61" i="12"/>
  <c r="N34" i="12" l="1"/>
  <c r="O74" i="12"/>
  <c r="R74" i="12"/>
  <c r="U103" i="12"/>
  <c r="N19" i="12"/>
  <c r="O64" i="10"/>
  <c r="N159" i="8" l="1"/>
  <c r="O159" i="8"/>
  <c r="P159" i="8"/>
  <c r="Q159" i="8"/>
  <c r="R159" i="8"/>
  <c r="S159" i="8"/>
  <c r="T159" i="8"/>
  <c r="U159" i="8"/>
  <c r="V159" i="8"/>
  <c r="W159" i="8"/>
  <c r="N19" i="3"/>
  <c r="N21" i="3"/>
  <c r="N31" i="3"/>
  <c r="N49" i="3"/>
  <c r="M80" i="12"/>
  <c r="M32" i="12"/>
  <c r="M21" i="10"/>
  <c r="M52" i="10"/>
  <c r="M62" i="10"/>
  <c r="R32" i="10"/>
  <c r="R32" i="12" s="1"/>
  <c r="R31" i="12" s="1"/>
  <c r="U32" i="10"/>
  <c r="U32" i="12" s="1"/>
  <c r="U31" i="12" s="1"/>
  <c r="W31" i="10"/>
  <c r="V31" i="10"/>
  <c r="T31" i="10"/>
  <c r="S31" i="10"/>
  <c r="Q31" i="10"/>
  <c r="P31" i="10"/>
  <c r="O32" i="10"/>
  <c r="P252" i="11"/>
  <c r="M252" i="11"/>
  <c r="Q171" i="11"/>
  <c r="Q170" i="11" s="1"/>
  <c r="O172" i="11"/>
  <c r="Q173" i="11"/>
  <c r="O174" i="11"/>
  <c r="O173" i="11" s="1"/>
  <c r="Q252" i="11" l="1"/>
  <c r="O170" i="11"/>
  <c r="O252" i="11" s="1"/>
  <c r="O171" i="11"/>
  <c r="U31" i="10"/>
  <c r="R31" i="10"/>
  <c r="O31" i="10"/>
  <c r="M73" i="12"/>
  <c r="N178" i="12"/>
  <c r="N180" i="12"/>
  <c r="N179" i="12" s="1"/>
  <c r="M120" i="12" l="1"/>
  <c r="M107" i="12"/>
  <c r="M105" i="12"/>
  <c r="M31" i="12"/>
  <c r="M31" i="10"/>
  <c r="M78" i="12"/>
  <c r="M68" i="12"/>
  <c r="M75" i="12"/>
  <c r="M76" i="12"/>
  <c r="M67" i="11"/>
  <c r="M77" i="12"/>
  <c r="M66" i="12"/>
  <c r="M70" i="12"/>
  <c r="M71" i="12"/>
  <c r="M69" i="12"/>
  <c r="M56" i="12"/>
  <c r="M51" i="12"/>
  <c r="Y31" i="1"/>
  <c r="M42" i="12"/>
  <c r="M43" i="12"/>
  <c r="M38" i="12"/>
  <c r="M37" i="12"/>
  <c r="M33" i="12"/>
  <c r="M26" i="12"/>
  <c r="W252" i="11"/>
  <c r="V252" i="11"/>
  <c r="U252" i="11"/>
  <c r="T252" i="11"/>
  <c r="S252" i="11"/>
  <c r="R252" i="11"/>
  <c r="U101" i="11"/>
  <c r="R101" i="11"/>
  <c r="O101" i="11"/>
  <c r="O107" i="12" s="1"/>
  <c r="U100" i="11"/>
  <c r="R100" i="11"/>
  <c r="U99" i="11"/>
  <c r="R99" i="11"/>
  <c r="O99" i="11"/>
  <c r="M98" i="11"/>
  <c r="M97" i="11"/>
  <c r="M76" i="11" s="1"/>
  <c r="U74" i="11"/>
  <c r="U73" i="11" s="1"/>
  <c r="R74" i="11"/>
  <c r="R73" i="11" s="1"/>
  <c r="O74" i="11"/>
  <c r="O73" i="11" s="1"/>
  <c r="W73" i="11"/>
  <c r="V73" i="11"/>
  <c r="T73" i="11"/>
  <c r="S73" i="11"/>
  <c r="Q73" i="11"/>
  <c r="P73" i="11"/>
  <c r="N73" i="11"/>
  <c r="M73" i="11"/>
  <c r="U72" i="11"/>
  <c r="R72" i="11"/>
  <c r="O72" i="11"/>
  <c r="U71" i="11"/>
  <c r="R71" i="11"/>
  <c r="O71" i="11"/>
  <c r="U70" i="11"/>
  <c r="R70" i="11"/>
  <c r="O70" i="11"/>
  <c r="U69" i="11"/>
  <c r="R69" i="11"/>
  <c r="O69" i="11"/>
  <c r="U68" i="11"/>
  <c r="R68" i="11"/>
  <c r="O68" i="11"/>
  <c r="U66" i="11"/>
  <c r="R66" i="11"/>
  <c r="O66" i="11"/>
  <c r="V65" i="11"/>
  <c r="U65" i="11" s="1"/>
  <c r="S65" i="11"/>
  <c r="S62" i="11" s="1"/>
  <c r="O65" i="11"/>
  <c r="U64" i="11"/>
  <c r="R64" i="11"/>
  <c r="P66" i="12"/>
  <c r="O66" i="12" s="1"/>
  <c r="M62" i="11"/>
  <c r="M57" i="11" s="1"/>
  <c r="M55" i="11" s="1"/>
  <c r="U63" i="11"/>
  <c r="U62" i="11" s="1"/>
  <c r="R63" i="11"/>
  <c r="O63" i="11"/>
  <c r="W62" i="11"/>
  <c r="V62" i="11"/>
  <c r="T62" i="11"/>
  <c r="Q62" i="11"/>
  <c r="P62" i="11"/>
  <c r="N62" i="11"/>
  <c r="U61" i="11"/>
  <c r="R61" i="11"/>
  <c r="O61" i="11"/>
  <c r="U60" i="11"/>
  <c r="R60" i="11"/>
  <c r="O60" i="11"/>
  <c r="U59" i="11"/>
  <c r="R59" i="11"/>
  <c r="O59" i="11"/>
  <c r="O58" i="11" s="1"/>
  <c r="O57" i="11" s="1"/>
  <c r="O55" i="11" s="1"/>
  <c r="O52" i="11" s="1"/>
  <c r="O51" i="11" s="1"/>
  <c r="T57" i="11"/>
  <c r="T55" i="11" s="1"/>
  <c r="P57" i="11"/>
  <c r="P55" i="11" s="1"/>
  <c r="P52" i="11" s="1"/>
  <c r="P51" i="11" s="1"/>
  <c r="M58" i="11"/>
  <c r="W57" i="11"/>
  <c r="Q57" i="11"/>
  <c r="Q55" i="11" s="1"/>
  <c r="U56" i="11"/>
  <c r="R56" i="11"/>
  <c r="O56" i="11"/>
  <c r="W55" i="11"/>
  <c r="U54" i="11"/>
  <c r="R54" i="11"/>
  <c r="O54" i="11"/>
  <c r="U53" i="11"/>
  <c r="R53" i="11"/>
  <c r="U50" i="11"/>
  <c r="R50" i="11"/>
  <c r="O50" i="11"/>
  <c r="U49" i="11"/>
  <c r="U51" i="12" s="1"/>
  <c r="R49" i="11"/>
  <c r="R51" i="12" s="1"/>
  <c r="O49" i="11"/>
  <c r="O51" i="12" s="1"/>
  <c r="U48" i="11"/>
  <c r="R48" i="11"/>
  <c r="O48" i="11"/>
  <c r="U47" i="11"/>
  <c r="R47" i="11"/>
  <c r="O47" i="11"/>
  <c r="M46" i="11"/>
  <c r="U44" i="11"/>
  <c r="R44" i="11"/>
  <c r="O44" i="11"/>
  <c r="U43" i="11"/>
  <c r="R43" i="11"/>
  <c r="O43" i="11"/>
  <c r="U42" i="11"/>
  <c r="R42" i="11"/>
  <c r="O42" i="11"/>
  <c r="M41" i="11"/>
  <c r="R39" i="11"/>
  <c r="R43" i="12" s="1"/>
  <c r="O39" i="11"/>
  <c r="O43" i="12" s="1"/>
  <c r="R38" i="11"/>
  <c r="R42" i="12" s="1"/>
  <c r="O38" i="11"/>
  <c r="O42" i="12" s="1"/>
  <c r="U37" i="11"/>
  <c r="R37" i="11"/>
  <c r="O37" i="11"/>
  <c r="U36" i="11"/>
  <c r="R36" i="11"/>
  <c r="O36" i="11"/>
  <c r="M35" i="11"/>
  <c r="U33" i="11"/>
  <c r="R33" i="11"/>
  <c r="O33" i="11"/>
  <c r="O32" i="11" s="1"/>
  <c r="P32" i="11"/>
  <c r="M32" i="11"/>
  <c r="U29" i="11"/>
  <c r="U28" i="11" s="1"/>
  <c r="R29" i="11"/>
  <c r="R28" i="11" s="1"/>
  <c r="O29" i="11"/>
  <c r="O28" i="11" s="1"/>
  <c r="W28" i="11"/>
  <c r="V28" i="11"/>
  <c r="T28" i="11"/>
  <c r="S28" i="11"/>
  <c r="Q28" i="11"/>
  <c r="P28" i="11"/>
  <c r="M28" i="11"/>
  <c r="U27" i="11"/>
  <c r="U26" i="11" s="1"/>
  <c r="R27" i="11"/>
  <c r="O27" i="11"/>
  <c r="O26" i="11" s="1"/>
  <c r="W26" i="11"/>
  <c r="V26" i="11"/>
  <c r="T26" i="11"/>
  <c r="S26" i="11"/>
  <c r="R26" i="11"/>
  <c r="Q26" i="11"/>
  <c r="M26" i="11"/>
  <c r="U24" i="11"/>
  <c r="R24" i="11"/>
  <c r="O24" i="11"/>
  <c r="O22" i="11" s="1"/>
  <c r="O21" i="11" s="1"/>
  <c r="U23" i="11"/>
  <c r="R23" i="11"/>
  <c r="O23" i="11"/>
  <c r="W22" i="11"/>
  <c r="W21" i="11" s="1"/>
  <c r="V22" i="11"/>
  <c r="U22" i="11"/>
  <c r="T22" i="11"/>
  <c r="T21" i="11" s="1"/>
  <c r="S22" i="11"/>
  <c r="S21" i="11" s="1"/>
  <c r="Q22" i="11"/>
  <c r="P22" i="11"/>
  <c r="P21" i="11" s="1"/>
  <c r="M22" i="11"/>
  <c r="V21" i="11"/>
  <c r="U21" i="11"/>
  <c r="Q21" i="11"/>
  <c r="M21" i="11"/>
  <c r="AD33" i="11" l="1"/>
  <c r="O41" i="11"/>
  <c r="O20" i="11"/>
  <c r="P20" i="11"/>
  <c r="P18" i="11" s="1"/>
  <c r="P147" i="11" s="1"/>
  <c r="P253" i="11" s="1"/>
  <c r="O253" i="11" s="1"/>
  <c r="O35" i="11"/>
  <c r="O30" i="11" s="1"/>
  <c r="R22" i="11"/>
  <c r="R21" i="11" s="1"/>
  <c r="O64" i="11"/>
  <c r="O62" i="11" s="1"/>
  <c r="V57" i="11"/>
  <c r="M20" i="11"/>
  <c r="M31" i="11"/>
  <c r="M30" i="11" s="1"/>
  <c r="N57" i="11"/>
  <c r="S57" i="11"/>
  <c r="S55" i="11" s="1"/>
  <c r="O105" i="12"/>
  <c r="O103" i="12" s="1"/>
  <c r="O82" i="12" s="1"/>
  <c r="M103" i="12"/>
  <c r="M82" i="12" s="1"/>
  <c r="M118" i="12"/>
  <c r="M114" i="12" s="1"/>
  <c r="M74" i="12"/>
  <c r="M36" i="12"/>
  <c r="M52" i="11"/>
  <c r="M51" i="11" s="1"/>
  <c r="U57" i="11"/>
  <c r="R65" i="11"/>
  <c r="R62" i="11" s="1"/>
  <c r="R57" i="11" s="1"/>
  <c r="R55" i="11" s="1"/>
  <c r="X36" i="7"/>
  <c r="Y39" i="5"/>
  <c r="O18" i="11" l="1"/>
  <c r="O147" i="11" s="1"/>
  <c r="S147" i="11"/>
  <c r="S253" i="11" s="1"/>
  <c r="T147" i="11"/>
  <c r="T253" i="11" s="1"/>
  <c r="W147" i="11"/>
  <c r="W253" i="11" s="1"/>
  <c r="Q147" i="11"/>
  <c r="Q253" i="11" s="1"/>
  <c r="U55" i="11"/>
  <c r="X57" i="11"/>
  <c r="V55" i="11"/>
  <c r="Y57" i="11"/>
  <c r="M18" i="11"/>
  <c r="M147" i="11" s="1"/>
  <c r="M253" i="11" s="1"/>
  <c r="Y23" i="9"/>
  <c r="Y24" i="8"/>
  <c r="X55" i="7"/>
  <c r="Y55" i="6"/>
  <c r="Y59" i="4"/>
  <c r="Y23" i="2"/>
  <c r="Y37" i="5"/>
  <c r="Y48" i="1"/>
  <c r="N177" i="12"/>
  <c r="W180" i="2"/>
  <c r="T180" i="2"/>
  <c r="Q180" i="2"/>
  <c r="Q177" i="2" s="1"/>
  <c r="Q167" i="2" s="1"/>
  <c r="Q261" i="2" s="1"/>
  <c r="W178" i="2"/>
  <c r="W177" i="2" s="1"/>
  <c r="W167" i="2" s="1"/>
  <c r="W261" i="2" s="1"/>
  <c r="V178" i="2"/>
  <c r="V177" i="2" s="1"/>
  <c r="V167" i="2" s="1"/>
  <c r="V261" i="2" s="1"/>
  <c r="U178" i="2"/>
  <c r="T178" i="2"/>
  <c r="S178" i="2"/>
  <c r="S177" i="2" s="1"/>
  <c r="S167" i="2" s="1"/>
  <c r="S261" i="2" s="1"/>
  <c r="R178" i="2"/>
  <c r="R177" i="2" s="1"/>
  <c r="R167" i="2" s="1"/>
  <c r="R261" i="2" s="1"/>
  <c r="Q178" i="2"/>
  <c r="P178" i="2"/>
  <c r="O178" i="2"/>
  <c r="O177" i="2" s="1"/>
  <c r="O167" i="2" s="1"/>
  <c r="O261" i="2" s="1"/>
  <c r="M178" i="2"/>
  <c r="M177" i="2" s="1"/>
  <c r="M167" i="2" s="1"/>
  <c r="M261" i="2" s="1"/>
  <c r="U177" i="2"/>
  <c r="T177" i="2"/>
  <c r="T167" i="2" s="1"/>
  <c r="T261" i="2" s="1"/>
  <c r="P177" i="2"/>
  <c r="P167" i="2" s="1"/>
  <c r="P261" i="2" s="1"/>
  <c r="N177" i="2"/>
  <c r="N167" i="2" s="1"/>
  <c r="N261" i="2" s="1"/>
  <c r="U167" i="2"/>
  <c r="U261" i="2" s="1"/>
  <c r="W118" i="2"/>
  <c r="W114" i="2" s="1"/>
  <c r="V118" i="2"/>
  <c r="U118" i="2"/>
  <c r="U114" i="2" s="1"/>
  <c r="T118" i="2"/>
  <c r="S118" i="2"/>
  <c r="S114" i="2" s="1"/>
  <c r="R118" i="2"/>
  <c r="Q118" i="2"/>
  <c r="Q114" i="2" s="1"/>
  <c r="P118" i="2"/>
  <c r="O118" i="2"/>
  <c r="O114" i="2" s="1"/>
  <c r="N118" i="2"/>
  <c r="M118" i="2"/>
  <c r="M114" i="2" s="1"/>
  <c r="V114" i="2"/>
  <c r="T114" i="2"/>
  <c r="R114" i="2"/>
  <c r="P114" i="2"/>
  <c r="N114" i="2"/>
  <c r="N153" i="2" s="1"/>
  <c r="U78" i="2"/>
  <c r="U76" i="2" s="1"/>
  <c r="R78" i="2"/>
  <c r="O78" i="2"/>
  <c r="U77" i="2"/>
  <c r="R77" i="2"/>
  <c r="P77" i="2"/>
  <c r="O77" i="2"/>
  <c r="O76" i="2" s="1"/>
  <c r="W76" i="2"/>
  <c r="V76" i="2"/>
  <c r="T76" i="2"/>
  <c r="S76" i="2"/>
  <c r="R76" i="2"/>
  <c r="Q76" i="2"/>
  <c r="P76" i="2"/>
  <c r="M76" i="2"/>
  <c r="U74" i="2"/>
  <c r="R74" i="2"/>
  <c r="R72" i="2" s="1"/>
  <c r="O74" i="2"/>
  <c r="U73" i="2"/>
  <c r="U72" i="2" s="1"/>
  <c r="R73" i="2"/>
  <c r="O73" i="2"/>
  <c r="O72" i="2" s="1"/>
  <c r="W72" i="2"/>
  <c r="V72" i="2"/>
  <c r="T72" i="2"/>
  <c r="S72" i="2"/>
  <c r="Q72" i="2"/>
  <c r="P72" i="2"/>
  <c r="N72" i="2"/>
  <c r="M72" i="2"/>
  <c r="W65" i="2"/>
  <c r="V65" i="2"/>
  <c r="V60" i="2" s="1"/>
  <c r="V58" i="2" s="1"/>
  <c r="V54" i="2" s="1"/>
  <c r="V53" i="2" s="1"/>
  <c r="U65" i="2"/>
  <c r="T65" i="2"/>
  <c r="S65" i="2"/>
  <c r="R65" i="2"/>
  <c r="R60" i="2" s="1"/>
  <c r="R58" i="2" s="1"/>
  <c r="R54" i="2" s="1"/>
  <c r="R53" i="2" s="1"/>
  <c r="Q65" i="2"/>
  <c r="P65" i="2"/>
  <c r="O65" i="2"/>
  <c r="N65" i="2"/>
  <c r="M65" i="2"/>
  <c r="U64" i="2"/>
  <c r="R64" i="2"/>
  <c r="O64" i="2"/>
  <c r="W61" i="2"/>
  <c r="W60" i="2" s="1"/>
  <c r="W58" i="2" s="1"/>
  <c r="W54" i="2" s="1"/>
  <c r="W53" i="2" s="1"/>
  <c r="V61" i="2"/>
  <c r="U61" i="2"/>
  <c r="T61" i="2"/>
  <c r="S61" i="2"/>
  <c r="R61" i="2"/>
  <c r="Q61" i="2"/>
  <c r="Q60" i="2" s="1"/>
  <c r="Q58" i="2" s="1"/>
  <c r="Q54" i="2" s="1"/>
  <c r="Q53" i="2" s="1"/>
  <c r="P61" i="2"/>
  <c r="P60" i="2" s="1"/>
  <c r="P58" i="2" s="1"/>
  <c r="P54" i="2" s="1"/>
  <c r="P53" i="2" s="1"/>
  <c r="O61" i="2"/>
  <c r="N61" i="2"/>
  <c r="M61" i="2"/>
  <c r="M60" i="2" s="1"/>
  <c r="M58" i="2" s="1"/>
  <c r="T60" i="2"/>
  <c r="T58" i="2" s="1"/>
  <c r="T54" i="2" s="1"/>
  <c r="T53" i="2" s="1"/>
  <c r="N60" i="2"/>
  <c r="U59" i="2"/>
  <c r="R59" i="2"/>
  <c r="O59" i="2"/>
  <c r="N58" i="2"/>
  <c r="N54" i="2" s="1"/>
  <c r="N53" i="2" s="1"/>
  <c r="M54" i="2"/>
  <c r="M53" i="2" s="1"/>
  <c r="U52" i="2"/>
  <c r="U49" i="2" s="1"/>
  <c r="R52" i="2"/>
  <c r="O52" i="2"/>
  <c r="O49" i="2" s="1"/>
  <c r="W49" i="2"/>
  <c r="V49" i="2"/>
  <c r="T49" i="2"/>
  <c r="S49" i="2"/>
  <c r="R49" i="2"/>
  <c r="Q49" i="2"/>
  <c r="P49" i="2"/>
  <c r="N49" i="2"/>
  <c r="M49" i="2"/>
  <c r="U48" i="2"/>
  <c r="U45" i="2" s="1"/>
  <c r="U40" i="2" s="1"/>
  <c r="R48" i="2"/>
  <c r="O48" i="2"/>
  <c r="O45" i="2" s="1"/>
  <c r="O40" i="2" s="1"/>
  <c r="W45" i="2"/>
  <c r="V45" i="2"/>
  <c r="T45" i="2"/>
  <c r="T40" i="2" s="1"/>
  <c r="S45" i="2"/>
  <c r="S40" i="2" s="1"/>
  <c r="S34" i="2" s="1"/>
  <c r="R45" i="2"/>
  <c r="Q45" i="2"/>
  <c r="Q40" i="2" s="1"/>
  <c r="P45" i="2"/>
  <c r="P40" i="2" s="1"/>
  <c r="N45" i="2"/>
  <c r="M45" i="2"/>
  <c r="M40" i="2" s="1"/>
  <c r="U42" i="2"/>
  <c r="R42" i="2"/>
  <c r="O42" i="2"/>
  <c r="W40" i="2"/>
  <c r="V40" i="2"/>
  <c r="N40" i="2"/>
  <c r="W36" i="2"/>
  <c r="W35" i="2" s="1"/>
  <c r="V36" i="2"/>
  <c r="U36" i="2"/>
  <c r="U35" i="2" s="1"/>
  <c r="T36" i="2"/>
  <c r="S36" i="2"/>
  <c r="S35" i="2" s="1"/>
  <c r="R36" i="2"/>
  <c r="Q36" i="2"/>
  <c r="Q35" i="2" s="1"/>
  <c r="P36" i="2"/>
  <c r="O36" i="2"/>
  <c r="O35" i="2" s="1"/>
  <c r="N36" i="2"/>
  <c r="M36" i="2"/>
  <c r="M35" i="2" s="1"/>
  <c r="V35" i="2"/>
  <c r="V34" i="2" s="1"/>
  <c r="T35" i="2"/>
  <c r="R35" i="2"/>
  <c r="P35" i="2"/>
  <c r="N35" i="2"/>
  <c r="N34" i="2" s="1"/>
  <c r="W34" i="2"/>
  <c r="W31" i="2"/>
  <c r="V31" i="2"/>
  <c r="V29" i="2" s="1"/>
  <c r="U31" i="2"/>
  <c r="T31" i="2"/>
  <c r="T29" i="2" s="1"/>
  <c r="S31" i="2"/>
  <c r="R31" i="2"/>
  <c r="R29" i="2" s="1"/>
  <c r="Q31" i="2"/>
  <c r="P31" i="2"/>
  <c r="P29" i="2" s="1"/>
  <c r="O31" i="2"/>
  <c r="N31" i="2"/>
  <c r="N29" i="2" s="1"/>
  <c r="M31" i="2"/>
  <c r="W29" i="2"/>
  <c r="U29" i="2"/>
  <c r="S29" i="2"/>
  <c r="Q29" i="2"/>
  <c r="O29" i="2"/>
  <c r="M29" i="2"/>
  <c r="W27" i="2"/>
  <c r="V27" i="2"/>
  <c r="U27" i="2"/>
  <c r="T27" i="2"/>
  <c r="S27" i="2"/>
  <c r="R27" i="2"/>
  <c r="Q27" i="2"/>
  <c r="P27" i="2"/>
  <c r="O27" i="2"/>
  <c r="N27" i="2"/>
  <c r="M27" i="2"/>
  <c r="W23" i="2"/>
  <c r="V23" i="2"/>
  <c r="U23" i="2"/>
  <c r="U22" i="2" s="1"/>
  <c r="T23" i="2"/>
  <c r="S23" i="2"/>
  <c r="S22" i="2" s="1"/>
  <c r="R23" i="2"/>
  <c r="Q23" i="2"/>
  <c r="Q22" i="2" s="1"/>
  <c r="Q21" i="2" s="1"/>
  <c r="P23" i="2"/>
  <c r="O23" i="2"/>
  <c r="O22" i="2" s="1"/>
  <c r="O21" i="2" s="1"/>
  <c r="N23" i="2"/>
  <c r="M23" i="2"/>
  <c r="M22" i="2" s="1"/>
  <c r="W22" i="2"/>
  <c r="V22" i="2"/>
  <c r="T22" i="2"/>
  <c r="T21" i="2" s="1"/>
  <c r="R22" i="2"/>
  <c r="R21" i="2" s="1"/>
  <c r="P22" i="2"/>
  <c r="N22" i="2"/>
  <c r="W21" i="2"/>
  <c r="U21" i="2"/>
  <c r="M21" i="2"/>
  <c r="R147" i="11" l="1"/>
  <c r="R253" i="11" s="1"/>
  <c r="Y55" i="11"/>
  <c r="X55" i="11"/>
  <c r="S21" i="2"/>
  <c r="U60" i="2"/>
  <c r="U58" i="2" s="1"/>
  <c r="U54" i="2" s="1"/>
  <c r="U53" i="2" s="1"/>
  <c r="S60" i="2"/>
  <c r="S58" i="2" s="1"/>
  <c r="S54" i="2" s="1"/>
  <c r="S53" i="2" s="1"/>
  <c r="O60" i="2"/>
  <c r="O58" i="2" s="1"/>
  <c r="O54" i="2" s="1"/>
  <c r="O53" i="2" s="1"/>
  <c r="R40" i="2"/>
  <c r="R34" i="2" s="1"/>
  <c r="R19" i="2" s="1"/>
  <c r="O34" i="2"/>
  <c r="N176" i="12"/>
  <c r="N166" i="12" s="1"/>
  <c r="N258" i="12" s="1"/>
  <c r="Q19" i="2"/>
  <c r="Q153" i="2" s="1"/>
  <c r="Q262" i="2" s="1"/>
  <c r="Q263" i="2" s="1"/>
  <c r="N21" i="2"/>
  <c r="V21" i="2"/>
  <c r="V19" i="2" s="1"/>
  <c r="V153" i="2" s="1"/>
  <c r="V262" i="2" s="1"/>
  <c r="P21" i="2"/>
  <c r="P34" i="2"/>
  <c r="M34" i="2"/>
  <c r="M19" i="2" s="1"/>
  <c r="Q34" i="2"/>
  <c r="U34" i="2"/>
  <c r="W19" i="2"/>
  <c r="W153" i="2" s="1"/>
  <c r="W262" i="2" s="1"/>
  <c r="T34" i="2"/>
  <c r="T19" i="2" s="1"/>
  <c r="T153" i="2" s="1"/>
  <c r="T262" i="2" s="1"/>
  <c r="N262" i="2"/>
  <c r="O168" i="10"/>
  <c r="P168" i="10"/>
  <c r="R168" i="10"/>
  <c r="S168" i="10"/>
  <c r="U168" i="10"/>
  <c r="V168" i="10"/>
  <c r="M168" i="10"/>
  <c r="U147" i="11" l="1"/>
  <c r="U253" i="11" s="1"/>
  <c r="V147" i="11"/>
  <c r="V253" i="11" s="1"/>
  <c r="S19" i="2"/>
  <c r="S153" i="2" s="1"/>
  <c r="S262" i="2" s="1"/>
  <c r="U19" i="2"/>
  <c r="U154" i="2" s="1"/>
  <c r="Q154" i="2"/>
  <c r="O19" i="2"/>
  <c r="O153" i="2" s="1"/>
  <c r="O262" i="2" s="1"/>
  <c r="R153" i="2"/>
  <c r="R262" i="2" s="1"/>
  <c r="R154" i="2"/>
  <c r="M153" i="2"/>
  <c r="M262" i="2" s="1"/>
  <c r="M154" i="2"/>
  <c r="T154" i="2"/>
  <c r="W154" i="2"/>
  <c r="P19" i="2"/>
  <c r="V154" i="2"/>
  <c r="Y147" i="11" l="1"/>
  <c r="Y253" i="11" s="1"/>
  <c r="X147" i="11"/>
  <c r="X253" i="11" s="1"/>
  <c r="S154" i="2"/>
  <c r="U153" i="2"/>
  <c r="U262" i="2" s="1"/>
  <c r="O154" i="2"/>
  <c r="P153" i="2"/>
  <c r="P262" i="2" s="1"/>
  <c r="P154" i="2"/>
  <c r="S207" i="10"/>
  <c r="V207" i="10" s="1"/>
  <c r="R207" i="10"/>
  <c r="U207" i="10" s="1"/>
  <c r="S205" i="10"/>
  <c r="V205" i="10" s="1"/>
  <c r="R205" i="10"/>
  <c r="U205" i="10" s="1"/>
  <c r="S167" i="10"/>
  <c r="V167" i="10" s="1"/>
  <c r="P167" i="10"/>
  <c r="O167" i="10"/>
  <c r="R167" i="10" s="1"/>
  <c r="U167" i="10" s="1"/>
  <c r="M167" i="10"/>
  <c r="P166" i="10"/>
  <c r="O166" i="10" s="1"/>
  <c r="R166" i="10" s="1"/>
  <c r="W165" i="10"/>
  <c r="T165" i="10"/>
  <c r="T154" i="10" s="1"/>
  <c r="T244" i="10" s="1"/>
  <c r="Q165" i="10"/>
  <c r="P165" i="10"/>
  <c r="P164" i="10" s="1"/>
  <c r="P154" i="10" s="1"/>
  <c r="P244" i="10" s="1"/>
  <c r="O165" i="10"/>
  <c r="M165" i="10"/>
  <c r="W154" i="10"/>
  <c r="W244" i="10" s="1"/>
  <c r="Q164" i="10"/>
  <c r="Q154" i="10" s="1"/>
  <c r="Q244" i="10" s="1"/>
  <c r="O164" i="10"/>
  <c r="O154" i="10" s="1"/>
  <c r="O244" i="10" s="1"/>
  <c r="N164" i="10"/>
  <c r="M164" i="10"/>
  <c r="M154" i="10" s="1"/>
  <c r="M244" i="10" s="1"/>
  <c r="N154" i="10"/>
  <c r="N244" i="10" s="1"/>
  <c r="U73" i="10"/>
  <c r="U71" i="10" s="1"/>
  <c r="R73" i="10"/>
  <c r="O73" i="10"/>
  <c r="U72" i="10"/>
  <c r="R72" i="10"/>
  <c r="P72" i="10"/>
  <c r="O72" i="10"/>
  <c r="O71" i="10" s="1"/>
  <c r="W71" i="10"/>
  <c r="V71" i="10"/>
  <c r="T71" i="10"/>
  <c r="S71" i="10"/>
  <c r="R71" i="10"/>
  <c r="Q71" i="10"/>
  <c r="P71" i="10"/>
  <c r="M71" i="10"/>
  <c r="U70" i="10"/>
  <c r="R70" i="10"/>
  <c r="O70" i="10"/>
  <c r="U69" i="10"/>
  <c r="O69" i="10"/>
  <c r="R69" i="10" s="1"/>
  <c r="U68" i="10"/>
  <c r="R68" i="10"/>
  <c r="O68" i="10"/>
  <c r="W67" i="10"/>
  <c r="V67" i="10"/>
  <c r="U67" i="10" s="1"/>
  <c r="T67" i="10"/>
  <c r="Q67" i="10"/>
  <c r="P67" i="10"/>
  <c r="S67" i="10" s="1"/>
  <c r="O67" i="10"/>
  <c r="R67" i="10" s="1"/>
  <c r="M67" i="10"/>
  <c r="R65" i="10"/>
  <c r="O65" i="10"/>
  <c r="U64" i="10"/>
  <c r="S64" i="10"/>
  <c r="S68" i="12" s="1"/>
  <c r="R68" i="12" s="1"/>
  <c r="R64" i="10"/>
  <c r="R63" i="10"/>
  <c r="O63" i="10"/>
  <c r="O62" i="10" s="1"/>
  <c r="R62" i="10" s="1"/>
  <c r="W62" i="10"/>
  <c r="V62" i="10"/>
  <c r="U62" i="10"/>
  <c r="T62" i="10"/>
  <c r="Q62" i="10"/>
  <c r="Q57" i="10" s="1"/>
  <c r="Q55" i="10" s="1"/>
  <c r="Q52" i="10" s="1"/>
  <c r="Q51" i="10" s="1"/>
  <c r="P62" i="10"/>
  <c r="N62" i="10"/>
  <c r="M57" i="10"/>
  <c r="M55" i="10" s="1"/>
  <c r="M51" i="10" s="1"/>
  <c r="U60" i="10"/>
  <c r="R60" i="10"/>
  <c r="O60" i="10"/>
  <c r="U59" i="10"/>
  <c r="U58" i="10" s="1"/>
  <c r="R59" i="10"/>
  <c r="O59" i="10"/>
  <c r="O58" i="10" s="1"/>
  <c r="W58" i="10"/>
  <c r="W57" i="10" s="1"/>
  <c r="W55" i="10" s="1"/>
  <c r="W52" i="10" s="1"/>
  <c r="W51" i="10" s="1"/>
  <c r="V58" i="10"/>
  <c r="T58" i="10"/>
  <c r="S58" i="10"/>
  <c r="R58" i="10"/>
  <c r="Q58" i="10"/>
  <c r="P58" i="10"/>
  <c r="M58" i="10"/>
  <c r="V57" i="10"/>
  <c r="V55" i="10" s="1"/>
  <c r="T57" i="10"/>
  <c r="T55" i="10"/>
  <c r="U54" i="10"/>
  <c r="R54" i="10"/>
  <c r="O54" i="10"/>
  <c r="S53" i="10"/>
  <c r="V53" i="10" s="1"/>
  <c r="R53" i="10"/>
  <c r="U53" i="10" s="1"/>
  <c r="T52" i="10"/>
  <c r="T51" i="10" s="1"/>
  <c r="N52" i="10"/>
  <c r="N51" i="10" s="1"/>
  <c r="U50" i="10"/>
  <c r="R50" i="10"/>
  <c r="R47" i="10" s="1"/>
  <c r="O50" i="10"/>
  <c r="W47" i="10"/>
  <c r="V47" i="10"/>
  <c r="U47" i="10"/>
  <c r="T47" i="10"/>
  <c r="S47" i="10"/>
  <c r="Q47" i="10"/>
  <c r="P47" i="10"/>
  <c r="O47" i="10"/>
  <c r="M47" i="10"/>
  <c r="U45" i="10"/>
  <c r="R45" i="10"/>
  <c r="O45" i="10"/>
  <c r="O43" i="10" s="1"/>
  <c r="V43" i="10"/>
  <c r="R44" i="10"/>
  <c r="R43" i="10" s="1"/>
  <c r="O44" i="10"/>
  <c r="W43" i="10"/>
  <c r="T43" i="10"/>
  <c r="S43" i="10"/>
  <c r="M43" i="10"/>
  <c r="U39" i="10"/>
  <c r="U38" i="10" s="1"/>
  <c r="U34" i="10" s="1"/>
  <c r="S38" i="10"/>
  <c r="W38" i="10"/>
  <c r="V38" i="10"/>
  <c r="V34" i="10" s="1"/>
  <c r="T38" i="10"/>
  <c r="M38" i="10"/>
  <c r="M34" i="10" s="1"/>
  <c r="M33" i="10" s="1"/>
  <c r="U36" i="10"/>
  <c r="R36" i="10"/>
  <c r="R35" i="10" s="1"/>
  <c r="O36" i="10"/>
  <c r="O35" i="10" s="1"/>
  <c r="M36" i="10"/>
  <c r="W35" i="10"/>
  <c r="W34" i="10" s="1"/>
  <c r="W33" i="10" s="1"/>
  <c r="V35" i="10"/>
  <c r="U35" i="10"/>
  <c r="T35" i="10"/>
  <c r="T34" i="10" s="1"/>
  <c r="T33" i="10" s="1"/>
  <c r="T19" i="10" s="1"/>
  <c r="T141" i="10" s="1"/>
  <c r="T245" i="10" s="1"/>
  <c r="S35" i="10"/>
  <c r="S34" i="10" s="1"/>
  <c r="Q35" i="10"/>
  <c r="P35" i="10"/>
  <c r="M35" i="10"/>
  <c r="N19" i="10"/>
  <c r="N141" i="10" s="1"/>
  <c r="N245" i="10" s="1"/>
  <c r="R30" i="10"/>
  <c r="W29" i="10"/>
  <c r="V29" i="10"/>
  <c r="U29" i="10"/>
  <c r="T29" i="10"/>
  <c r="S29" i="10"/>
  <c r="R29" i="10"/>
  <c r="Q29" i="10"/>
  <c r="P29" i="10"/>
  <c r="O29" i="10"/>
  <c r="M29" i="10"/>
  <c r="U28" i="10"/>
  <c r="R28" i="10"/>
  <c r="W27" i="10"/>
  <c r="V27" i="10"/>
  <c r="U27" i="10"/>
  <c r="T27" i="10"/>
  <c r="S27" i="10"/>
  <c r="R27" i="10"/>
  <c r="Q27" i="10"/>
  <c r="P27" i="10"/>
  <c r="O27" i="10"/>
  <c r="M27" i="10"/>
  <c r="U25" i="10"/>
  <c r="S25" i="10"/>
  <c r="R25" i="10"/>
  <c r="R22" i="10" s="1"/>
  <c r="U24" i="10"/>
  <c r="U23" i="10" s="1"/>
  <c r="S24" i="10"/>
  <c r="R24" i="10"/>
  <c r="W23" i="10"/>
  <c r="V23" i="10"/>
  <c r="T23" i="10"/>
  <c r="S23" i="10"/>
  <c r="Q23" i="10"/>
  <c r="O23" i="10"/>
  <c r="P23" i="10" s="1"/>
  <c r="M23" i="10"/>
  <c r="W22" i="10"/>
  <c r="V22" i="10"/>
  <c r="T22" i="10"/>
  <c r="S22" i="10"/>
  <c r="Q22" i="10"/>
  <c r="Q19" i="10" s="1"/>
  <c r="Q141" i="10" s="1"/>
  <c r="Q245" i="10" s="1"/>
  <c r="P22" i="10"/>
  <c r="O22" i="10"/>
  <c r="M22" i="10"/>
  <c r="W19" i="10"/>
  <c r="W141" i="10" s="1"/>
  <c r="W245" i="10" s="1"/>
  <c r="T247" i="9"/>
  <c r="P169" i="9"/>
  <c r="W168" i="9"/>
  <c r="T168" i="9"/>
  <c r="Q168" i="9"/>
  <c r="M168" i="9"/>
  <c r="P167" i="9"/>
  <c r="W166" i="9"/>
  <c r="T166" i="9"/>
  <c r="Q166" i="9"/>
  <c r="M166" i="9"/>
  <c r="W165" i="9"/>
  <c r="W155" i="9" s="1"/>
  <c r="W247" i="9" s="1"/>
  <c r="T165" i="9"/>
  <c r="N165" i="9"/>
  <c r="M165" i="9"/>
  <c r="M155" i="9" s="1"/>
  <c r="M247" i="9" s="1"/>
  <c r="T155" i="9"/>
  <c r="N155" i="9"/>
  <c r="N247" i="9" s="1"/>
  <c r="N248" i="9" s="1"/>
  <c r="U72" i="9"/>
  <c r="R72" i="9"/>
  <c r="O72" i="9"/>
  <c r="U71" i="9"/>
  <c r="R71" i="9"/>
  <c r="R70" i="9" s="1"/>
  <c r="O71" i="9"/>
  <c r="W70" i="9"/>
  <c r="V70" i="9"/>
  <c r="U70" i="9"/>
  <c r="T70" i="9"/>
  <c r="S70" i="9"/>
  <c r="Q70" i="9"/>
  <c r="P70" i="9"/>
  <c r="O70" i="9"/>
  <c r="M70" i="9"/>
  <c r="U69" i="9"/>
  <c r="R69" i="9"/>
  <c r="O69" i="9"/>
  <c r="U68" i="9"/>
  <c r="R68" i="9"/>
  <c r="R66" i="9" s="1"/>
  <c r="O68" i="9"/>
  <c r="U67" i="9"/>
  <c r="R67" i="9"/>
  <c r="O67" i="9"/>
  <c r="O66" i="9" s="1"/>
  <c r="W66" i="9"/>
  <c r="V66" i="9"/>
  <c r="T66" i="9"/>
  <c r="S66" i="9"/>
  <c r="S50" i="9" s="1"/>
  <c r="S49" i="9" s="1"/>
  <c r="Q66" i="9"/>
  <c r="P66" i="9"/>
  <c r="M66" i="9"/>
  <c r="U65" i="9"/>
  <c r="R65" i="9"/>
  <c r="O65" i="9"/>
  <c r="U64" i="9"/>
  <c r="R64" i="9"/>
  <c r="O64" i="9"/>
  <c r="U63" i="9"/>
  <c r="R63" i="9"/>
  <c r="O63" i="9"/>
  <c r="U62" i="9"/>
  <c r="R62" i="9"/>
  <c r="O62" i="9"/>
  <c r="W61" i="9"/>
  <c r="V61" i="9"/>
  <c r="T61" i="9"/>
  <c r="T56" i="9" s="1"/>
  <c r="S61" i="9"/>
  <c r="R61" i="9"/>
  <c r="Q61" i="9"/>
  <c r="P61" i="9"/>
  <c r="P56" i="9" s="1"/>
  <c r="P54" i="9" s="1"/>
  <c r="P49" i="9" s="1"/>
  <c r="M61" i="9"/>
  <c r="U60" i="9"/>
  <c r="R60" i="9"/>
  <c r="O60" i="9"/>
  <c r="U59" i="9"/>
  <c r="R59" i="9"/>
  <c r="O59" i="9"/>
  <c r="U58" i="9"/>
  <c r="R58" i="9"/>
  <c r="R57" i="9" s="1"/>
  <c r="O58" i="9"/>
  <c r="W57" i="9"/>
  <c r="V57" i="9"/>
  <c r="V56" i="9" s="1"/>
  <c r="V54" i="9" s="1"/>
  <c r="V50" i="9" s="1"/>
  <c r="V49" i="9" s="1"/>
  <c r="U57" i="9"/>
  <c r="T57" i="9"/>
  <c r="S57" i="9"/>
  <c r="Q57" i="9"/>
  <c r="Q56" i="9" s="1"/>
  <c r="Q54" i="9" s="1"/>
  <c r="Q50" i="9" s="1"/>
  <c r="P57" i="9"/>
  <c r="O57" i="9"/>
  <c r="M57" i="9"/>
  <c r="W56" i="9"/>
  <c r="W54" i="9" s="1"/>
  <c r="W50" i="9" s="1"/>
  <c r="W49" i="9" s="1"/>
  <c r="S56" i="9"/>
  <c r="S54" i="9" s="1"/>
  <c r="U55" i="9"/>
  <c r="R55" i="9"/>
  <c r="O55" i="9"/>
  <c r="T54" i="9"/>
  <c r="T50" i="9" s="1"/>
  <c r="T49" i="9" s="1"/>
  <c r="U53" i="9"/>
  <c r="R53" i="9"/>
  <c r="O53" i="9"/>
  <c r="U52" i="9"/>
  <c r="R52" i="9"/>
  <c r="O52" i="9"/>
  <c r="U51" i="9"/>
  <c r="R51" i="9"/>
  <c r="O51" i="9"/>
  <c r="N50" i="9"/>
  <c r="N49" i="9"/>
  <c r="U48" i="9"/>
  <c r="R48" i="9"/>
  <c r="O48" i="9"/>
  <c r="U47" i="9"/>
  <c r="R47" i="9"/>
  <c r="O47" i="9"/>
  <c r="Y43" i="9" s="1"/>
  <c r="S45" i="9"/>
  <c r="O46" i="9"/>
  <c r="W45" i="9"/>
  <c r="T45" i="9"/>
  <c r="Q45" i="9"/>
  <c r="P45" i="9"/>
  <c r="M45" i="9"/>
  <c r="U44" i="9"/>
  <c r="U41" i="9" s="1"/>
  <c r="R44" i="9"/>
  <c r="O44" i="9"/>
  <c r="U43" i="9"/>
  <c r="R43" i="9"/>
  <c r="O43" i="9"/>
  <c r="U42" i="9"/>
  <c r="R42" i="9"/>
  <c r="O42" i="9"/>
  <c r="W41" i="9"/>
  <c r="V41" i="9"/>
  <c r="T41" i="9"/>
  <c r="S41" i="9"/>
  <c r="Q41" i="9"/>
  <c r="P41" i="9"/>
  <c r="M41" i="9"/>
  <c r="U38" i="9"/>
  <c r="R38" i="9"/>
  <c r="O38" i="9"/>
  <c r="O36" i="9" s="1"/>
  <c r="U37" i="9"/>
  <c r="R37" i="9"/>
  <c r="R36" i="9" s="1"/>
  <c r="O37" i="9"/>
  <c r="W36" i="9"/>
  <c r="V36" i="9"/>
  <c r="U36" i="9"/>
  <c r="T36" i="9"/>
  <c r="S36" i="9"/>
  <c r="Q36" i="9"/>
  <c r="P36" i="9"/>
  <c r="M36" i="9"/>
  <c r="U34" i="9"/>
  <c r="U33" i="9" s="1"/>
  <c r="U32" i="9" s="1"/>
  <c r="R34" i="9"/>
  <c r="R33" i="9" s="1"/>
  <c r="R32" i="9" s="1"/>
  <c r="O34" i="9"/>
  <c r="O33" i="9" s="1"/>
  <c r="W33" i="9"/>
  <c r="V33" i="9"/>
  <c r="T33" i="9"/>
  <c r="T32" i="9" s="1"/>
  <c r="S33" i="9"/>
  <c r="Q33" i="9"/>
  <c r="Q32" i="9" s="1"/>
  <c r="P33" i="9"/>
  <c r="P32" i="9" s="1"/>
  <c r="P31" i="9" s="1"/>
  <c r="M33" i="9"/>
  <c r="W32" i="9"/>
  <c r="V32" i="9"/>
  <c r="S32" i="9"/>
  <c r="M32" i="9"/>
  <c r="T31" i="9"/>
  <c r="Q31" i="9"/>
  <c r="N31" i="9"/>
  <c r="M31" i="9"/>
  <c r="U30" i="9"/>
  <c r="U29" i="9" s="1"/>
  <c r="R30" i="9"/>
  <c r="O30" i="9"/>
  <c r="W29" i="9"/>
  <c r="V29" i="9"/>
  <c r="T29" i="9"/>
  <c r="S29" i="9"/>
  <c r="R29" i="9"/>
  <c r="Q29" i="9"/>
  <c r="P29" i="9"/>
  <c r="O29" i="9"/>
  <c r="M29" i="9"/>
  <c r="U28" i="9"/>
  <c r="R28" i="9"/>
  <c r="R27" i="9" s="1"/>
  <c r="O28" i="9"/>
  <c r="W27" i="9"/>
  <c r="V27" i="9"/>
  <c r="U27" i="9"/>
  <c r="T27" i="9"/>
  <c r="T21" i="9" s="1"/>
  <c r="T19" i="9" s="1"/>
  <c r="T142" i="9" s="1"/>
  <c r="S27" i="9"/>
  <c r="Q27" i="9"/>
  <c r="Q21" i="9" s="1"/>
  <c r="P27" i="9"/>
  <c r="O27" i="9"/>
  <c r="M27" i="9"/>
  <c r="U25" i="9"/>
  <c r="R25" i="9"/>
  <c r="O25" i="9"/>
  <c r="U24" i="9"/>
  <c r="R24" i="9"/>
  <c r="O24" i="9"/>
  <c r="M23" i="9"/>
  <c r="W22" i="9"/>
  <c r="W21" i="9" s="1"/>
  <c r="V22" i="9"/>
  <c r="T22" i="9"/>
  <c r="S22" i="9"/>
  <c r="Q22" i="9"/>
  <c r="P22" i="9"/>
  <c r="M22" i="9"/>
  <c r="M21" i="9" s="1"/>
  <c r="W162" i="8"/>
  <c r="W149" i="8" s="1"/>
  <c r="W239" i="8" s="1"/>
  <c r="T162" i="8"/>
  <c r="Q162" i="8"/>
  <c r="Q149" i="8" s="1"/>
  <c r="Q239" i="8" s="1"/>
  <c r="W160" i="8"/>
  <c r="V160" i="8"/>
  <c r="V149" i="8" s="1"/>
  <c r="V239" i="8" s="1"/>
  <c r="U160" i="8"/>
  <c r="T160" i="8"/>
  <c r="S160" i="8"/>
  <c r="R160" i="8"/>
  <c r="R149" i="8" s="1"/>
  <c r="R239" i="8" s="1"/>
  <c r="Q160" i="8"/>
  <c r="P160" i="8"/>
  <c r="O160" i="8"/>
  <c r="M160" i="8"/>
  <c r="M159" i="8" s="1"/>
  <c r="M149" i="8" s="1"/>
  <c r="M239" i="8" s="1"/>
  <c r="T149" i="8"/>
  <c r="T239" i="8" s="1"/>
  <c r="P149" i="8"/>
  <c r="P239" i="8" s="1"/>
  <c r="N149" i="8"/>
  <c r="N239" i="8" s="1"/>
  <c r="U149" i="8"/>
  <c r="U239" i="8" s="1"/>
  <c r="S149" i="8"/>
  <c r="S239" i="8" s="1"/>
  <c r="O149" i="8"/>
  <c r="O239" i="8" s="1"/>
  <c r="U71" i="8"/>
  <c r="R71" i="8"/>
  <c r="R69" i="8" s="1"/>
  <c r="O71" i="8"/>
  <c r="U70" i="8"/>
  <c r="U69" i="8" s="1"/>
  <c r="R70" i="8"/>
  <c r="P70" i="8"/>
  <c r="O70" i="8" s="1"/>
  <c r="O69" i="8" s="1"/>
  <c r="W69" i="8"/>
  <c r="V69" i="8"/>
  <c r="T69" i="8"/>
  <c r="S69" i="8"/>
  <c r="Q69" i="8"/>
  <c r="M69" i="8"/>
  <c r="U68" i="8"/>
  <c r="R68" i="8"/>
  <c r="O68" i="8"/>
  <c r="U67" i="8"/>
  <c r="R67" i="8"/>
  <c r="O67" i="8"/>
  <c r="U66" i="8"/>
  <c r="U65" i="8" s="1"/>
  <c r="R66" i="8"/>
  <c r="O66" i="8"/>
  <c r="O65" i="8" s="1"/>
  <c r="W65" i="8"/>
  <c r="V65" i="8"/>
  <c r="T65" i="8"/>
  <c r="S65" i="8"/>
  <c r="R65" i="8"/>
  <c r="Q65" i="8"/>
  <c r="P65" i="8"/>
  <c r="M65" i="8"/>
  <c r="U63" i="8"/>
  <c r="R63" i="8"/>
  <c r="O63" i="8"/>
  <c r="U62" i="8"/>
  <c r="R62" i="8"/>
  <c r="O62" i="8"/>
  <c r="M61" i="8"/>
  <c r="M54" i="8" s="1"/>
  <c r="M51" i="8" s="1"/>
  <c r="M50" i="8" s="1"/>
  <c r="U60" i="8"/>
  <c r="R60" i="8"/>
  <c r="O60" i="8"/>
  <c r="O56" i="8" s="1"/>
  <c r="O54" i="8" s="1"/>
  <c r="O51" i="8" s="1"/>
  <c r="O50" i="8" s="1"/>
  <c r="U59" i="8"/>
  <c r="R59" i="8"/>
  <c r="O59" i="8"/>
  <c r="U58" i="8"/>
  <c r="R58" i="8"/>
  <c r="O58" i="8"/>
  <c r="M57" i="8"/>
  <c r="U53" i="8"/>
  <c r="R53" i="8"/>
  <c r="O53" i="8"/>
  <c r="U52" i="8"/>
  <c r="R52" i="8"/>
  <c r="O52" i="8"/>
  <c r="N136" i="8"/>
  <c r="N240" i="8" s="1"/>
  <c r="U49" i="8"/>
  <c r="O49" i="8"/>
  <c r="U48" i="8"/>
  <c r="R48" i="8"/>
  <c r="O48" i="8"/>
  <c r="U47" i="8"/>
  <c r="R47" i="8"/>
  <c r="R46" i="8" s="1"/>
  <c r="O47" i="8"/>
  <c r="O46" i="8" s="1"/>
  <c r="W46" i="8"/>
  <c r="V46" i="8"/>
  <c r="T46" i="8"/>
  <c r="S46" i="8"/>
  <c r="Q46" i="8"/>
  <c r="P46" i="8"/>
  <c r="M46" i="8"/>
  <c r="U45" i="8"/>
  <c r="R45" i="8"/>
  <c r="O45" i="8"/>
  <c r="U44" i="8"/>
  <c r="R44" i="8"/>
  <c r="O44" i="8"/>
  <c r="U43" i="8"/>
  <c r="R43" i="8"/>
  <c r="O43" i="8"/>
  <c r="M42" i="8"/>
  <c r="U39" i="8"/>
  <c r="R39" i="8"/>
  <c r="O39" i="8"/>
  <c r="R38" i="8"/>
  <c r="R37" i="8" s="1"/>
  <c r="O38" i="8"/>
  <c r="W37" i="8"/>
  <c r="V37" i="8"/>
  <c r="U37" i="8"/>
  <c r="T37" i="8"/>
  <c r="S37" i="8"/>
  <c r="S33" i="8" s="1"/>
  <c r="Q37" i="8"/>
  <c r="P37" i="8"/>
  <c r="O37" i="8"/>
  <c r="M37" i="8"/>
  <c r="Y29" i="8" s="1"/>
  <c r="R35" i="8"/>
  <c r="R34" i="8" s="1"/>
  <c r="O35" i="8"/>
  <c r="W34" i="8"/>
  <c r="T34" i="8"/>
  <c r="T33" i="8" s="1"/>
  <c r="Q34" i="8"/>
  <c r="P34" i="8"/>
  <c r="O34" i="8"/>
  <c r="O33" i="8" s="1"/>
  <c r="M34" i="8"/>
  <c r="M32" i="8" s="1"/>
  <c r="V33" i="8"/>
  <c r="U31" i="8"/>
  <c r="U30" i="8" s="1"/>
  <c r="R31" i="8"/>
  <c r="O31" i="8"/>
  <c r="O30" i="8" s="1"/>
  <c r="W30" i="8"/>
  <c r="V30" i="8"/>
  <c r="T30" i="8"/>
  <c r="S30" i="8"/>
  <c r="R30" i="8"/>
  <c r="Q30" i="8"/>
  <c r="P30" i="8"/>
  <c r="P27" i="8" s="1"/>
  <c r="P21" i="8" s="1"/>
  <c r="P19" i="8" s="1"/>
  <c r="M30" i="8"/>
  <c r="U29" i="8"/>
  <c r="R29" i="8"/>
  <c r="O29" i="8"/>
  <c r="U28" i="8"/>
  <c r="R28" i="8"/>
  <c r="O28" i="8"/>
  <c r="W27" i="8"/>
  <c r="V27" i="8"/>
  <c r="U27" i="8" s="1"/>
  <c r="T27" i="8"/>
  <c r="S27" i="8"/>
  <c r="Q27" i="8"/>
  <c r="M27" i="8"/>
  <c r="U25" i="8"/>
  <c r="R25" i="8"/>
  <c r="O25" i="8"/>
  <c r="U24" i="8"/>
  <c r="R24" i="8"/>
  <c r="O24" i="8"/>
  <c r="O23" i="8" s="1"/>
  <c r="O22" i="8" s="1"/>
  <c r="M23" i="8"/>
  <c r="M22" i="8"/>
  <c r="M21" i="8" s="1"/>
  <c r="U168" i="7"/>
  <c r="R168" i="7"/>
  <c r="R167" i="7" s="1"/>
  <c r="O168" i="7"/>
  <c r="O167" i="7" s="1"/>
  <c r="W167" i="7"/>
  <c r="V167" i="7"/>
  <c r="U167" i="7"/>
  <c r="T167" i="7"/>
  <c r="S167" i="7"/>
  <c r="Q167" i="7"/>
  <c r="Q164" i="7" s="1"/>
  <c r="Q154" i="7" s="1"/>
  <c r="Q247" i="7" s="1"/>
  <c r="P167" i="7"/>
  <c r="M167" i="7"/>
  <c r="U166" i="7"/>
  <c r="U165" i="7" s="1"/>
  <c r="U164" i="7" s="1"/>
  <c r="U154" i="7" s="1"/>
  <c r="U247" i="7" s="1"/>
  <c r="R166" i="7"/>
  <c r="O166" i="7"/>
  <c r="W165" i="7"/>
  <c r="W164" i="7" s="1"/>
  <c r="W154" i="7" s="1"/>
  <c r="W247" i="7" s="1"/>
  <c r="V165" i="7"/>
  <c r="V164" i="7" s="1"/>
  <c r="V154" i="7" s="1"/>
  <c r="V247" i="7" s="1"/>
  <c r="T165" i="7"/>
  <c r="S165" i="7"/>
  <c r="S164" i="7" s="1"/>
  <c r="S154" i="7" s="1"/>
  <c r="S247" i="7" s="1"/>
  <c r="R165" i="7"/>
  <c r="R164" i="7" s="1"/>
  <c r="R154" i="7" s="1"/>
  <c r="R247" i="7" s="1"/>
  <c r="Q165" i="7"/>
  <c r="P165" i="7"/>
  <c r="O165" i="7"/>
  <c r="M165" i="7"/>
  <c r="M164" i="7" s="1"/>
  <c r="M154" i="7" s="1"/>
  <c r="M247" i="7" s="1"/>
  <c r="T164" i="7"/>
  <c r="T154" i="7" s="1"/>
  <c r="T247" i="7" s="1"/>
  <c r="P164" i="7"/>
  <c r="P154" i="7" s="1"/>
  <c r="P247" i="7" s="1"/>
  <c r="N164" i="7"/>
  <c r="N154" i="7"/>
  <c r="N247" i="7" s="1"/>
  <c r="U71" i="7"/>
  <c r="R71" i="7"/>
  <c r="O71" i="7"/>
  <c r="O70" i="7"/>
  <c r="O69" i="7" s="1"/>
  <c r="W69" i="7"/>
  <c r="T69" i="7"/>
  <c r="Q69" i="7"/>
  <c r="M69" i="7"/>
  <c r="U68" i="7"/>
  <c r="R68" i="7"/>
  <c r="O68" i="7"/>
  <c r="U67" i="7"/>
  <c r="R67" i="7"/>
  <c r="O67" i="7"/>
  <c r="U66" i="7"/>
  <c r="R66" i="7"/>
  <c r="R65" i="7" s="1"/>
  <c r="O66" i="7"/>
  <c r="O65" i="7" s="1"/>
  <c r="W65" i="7"/>
  <c r="V65" i="7"/>
  <c r="U65" i="7"/>
  <c r="T65" i="7"/>
  <c r="S65" i="7"/>
  <c r="Q65" i="7"/>
  <c r="P65" i="7"/>
  <c r="M65" i="7"/>
  <c r="U64" i="7"/>
  <c r="R64" i="7"/>
  <c r="O64" i="7"/>
  <c r="U63" i="7"/>
  <c r="R63" i="7"/>
  <c r="R61" i="7" s="1"/>
  <c r="O63" i="7"/>
  <c r="U62" i="7"/>
  <c r="U61" i="7" s="1"/>
  <c r="R62" i="7"/>
  <c r="O62" i="7"/>
  <c r="W61" i="7"/>
  <c r="V61" i="7"/>
  <c r="T61" i="7"/>
  <c r="S61" i="7"/>
  <c r="Q61" i="7"/>
  <c r="P61" i="7"/>
  <c r="O61" i="7"/>
  <c r="M61" i="7"/>
  <c r="U60" i="7"/>
  <c r="R60" i="7"/>
  <c r="O60" i="7"/>
  <c r="U59" i="7"/>
  <c r="R59" i="7"/>
  <c r="O59" i="7"/>
  <c r="U58" i="7"/>
  <c r="U57" i="7" s="1"/>
  <c r="R58" i="7"/>
  <c r="O58" i="7"/>
  <c r="W57" i="7"/>
  <c r="W56" i="7" s="1"/>
  <c r="W54" i="7" s="1"/>
  <c r="W50" i="7" s="1"/>
  <c r="W49" i="7" s="1"/>
  <c r="V57" i="7"/>
  <c r="V56" i="7" s="1"/>
  <c r="V54" i="7" s="1"/>
  <c r="V50" i="7" s="1"/>
  <c r="T57" i="7"/>
  <c r="S57" i="7"/>
  <c r="S56" i="7" s="1"/>
  <c r="S54" i="7" s="1"/>
  <c r="S50" i="7" s="1"/>
  <c r="R57" i="7"/>
  <c r="R56" i="7" s="1"/>
  <c r="Q57" i="7"/>
  <c r="P57" i="7"/>
  <c r="M57" i="7"/>
  <c r="M56" i="7" s="1"/>
  <c r="M54" i="7" s="1"/>
  <c r="M50" i="7" s="1"/>
  <c r="M49" i="7" s="1"/>
  <c r="T56" i="7"/>
  <c r="T54" i="7" s="1"/>
  <c r="T50" i="7" s="1"/>
  <c r="T49" i="7" s="1"/>
  <c r="Q56" i="7"/>
  <c r="P56" i="7"/>
  <c r="P54" i="7" s="1"/>
  <c r="U55" i="7"/>
  <c r="R55" i="7"/>
  <c r="O55" i="7"/>
  <c r="Q54" i="7"/>
  <c r="Q50" i="7" s="1"/>
  <c r="Q49" i="7" s="1"/>
  <c r="U53" i="7"/>
  <c r="R53" i="7"/>
  <c r="O53" i="7"/>
  <c r="U52" i="7"/>
  <c r="R52" i="7"/>
  <c r="O52" i="7"/>
  <c r="U51" i="7"/>
  <c r="R51" i="7"/>
  <c r="O51" i="7"/>
  <c r="N49" i="7"/>
  <c r="N19" i="7" s="1"/>
  <c r="U48" i="7"/>
  <c r="R48" i="7"/>
  <c r="O48" i="7"/>
  <c r="U47" i="7"/>
  <c r="R47" i="7"/>
  <c r="O47" i="7"/>
  <c r="U46" i="7"/>
  <c r="R46" i="7"/>
  <c r="O46" i="7"/>
  <c r="M45" i="7"/>
  <c r="U44" i="7"/>
  <c r="R44" i="7"/>
  <c r="O44" i="7"/>
  <c r="U43" i="7"/>
  <c r="R43" i="7"/>
  <c r="O43" i="7"/>
  <c r="U42" i="7"/>
  <c r="R42" i="7"/>
  <c r="O42" i="7"/>
  <c r="M41" i="7"/>
  <c r="U38" i="7"/>
  <c r="R38" i="7"/>
  <c r="O38" i="7"/>
  <c r="U37" i="7"/>
  <c r="U36" i="7" s="1"/>
  <c r="R37" i="7"/>
  <c r="R36" i="7" s="1"/>
  <c r="R32" i="7" s="1"/>
  <c r="R31" i="7" s="1"/>
  <c r="R19" i="7" s="1"/>
  <c r="R141" i="7" s="1"/>
  <c r="O37" i="7"/>
  <c r="O36" i="7" s="1"/>
  <c r="W36" i="7"/>
  <c r="V36" i="7"/>
  <c r="T36" i="7"/>
  <c r="S36" i="7"/>
  <c r="S32" i="7" s="1"/>
  <c r="S31" i="7" s="1"/>
  <c r="S19" i="7" s="1"/>
  <c r="S141" i="7" s="1"/>
  <c r="M36" i="7"/>
  <c r="M32" i="7" s="1"/>
  <c r="M31" i="7" s="1"/>
  <c r="U34" i="7"/>
  <c r="U33" i="7" s="1"/>
  <c r="R34" i="7"/>
  <c r="R33" i="7" s="1"/>
  <c r="O34" i="7"/>
  <c r="W33" i="7"/>
  <c r="V33" i="7"/>
  <c r="T33" i="7"/>
  <c r="S33" i="7"/>
  <c r="Q33" i="7"/>
  <c r="P33" i="7"/>
  <c r="O33" i="7"/>
  <c r="M33" i="7"/>
  <c r="U30" i="7"/>
  <c r="U29" i="7" s="1"/>
  <c r="R30" i="7"/>
  <c r="R29" i="7" s="1"/>
  <c r="O30" i="7"/>
  <c r="O29" i="7" s="1"/>
  <c r="W29" i="7"/>
  <c r="V29" i="7"/>
  <c r="T29" i="7"/>
  <c r="S29" i="7"/>
  <c r="Q29" i="7"/>
  <c r="P29" i="7"/>
  <c r="M29" i="7"/>
  <c r="U28" i="7"/>
  <c r="U27" i="7" s="1"/>
  <c r="R28" i="7"/>
  <c r="R27" i="7" s="1"/>
  <c r="O28" i="7"/>
  <c r="W27" i="7"/>
  <c r="V27" i="7"/>
  <c r="T27" i="7"/>
  <c r="Q27" i="7"/>
  <c r="O27" i="7"/>
  <c r="M27" i="7"/>
  <c r="U25" i="7"/>
  <c r="R25" i="7"/>
  <c r="O25" i="7"/>
  <c r="O22" i="7" s="1"/>
  <c r="U24" i="7"/>
  <c r="R24" i="7"/>
  <c r="R22" i="7" s="1"/>
  <c r="O24" i="7"/>
  <c r="W23" i="7"/>
  <c r="V23" i="7"/>
  <c r="T23" i="7"/>
  <c r="S23" i="7"/>
  <c r="Q23" i="7"/>
  <c r="P23" i="7"/>
  <c r="M23" i="7"/>
  <c r="M22" i="7" s="1"/>
  <c r="M21" i="7" s="1"/>
  <c r="W22" i="7"/>
  <c r="V22" i="7"/>
  <c r="T22" i="7"/>
  <c r="S22" i="7"/>
  <c r="Q22" i="7"/>
  <c r="P22" i="7"/>
  <c r="P169" i="6"/>
  <c r="O169" i="6" s="1"/>
  <c r="O168" i="6" s="1"/>
  <c r="W168" i="6"/>
  <c r="T168" i="6"/>
  <c r="Q168" i="6"/>
  <c r="M168" i="6"/>
  <c r="P167" i="6"/>
  <c r="O167" i="6" s="1"/>
  <c r="O166" i="6" s="1"/>
  <c r="W166" i="6"/>
  <c r="T166" i="6"/>
  <c r="Q166" i="6"/>
  <c r="Q165" i="6" s="1"/>
  <c r="Q155" i="6" s="1"/>
  <c r="Q247" i="6" s="1"/>
  <c r="M166" i="6"/>
  <c r="W165" i="6"/>
  <c r="W155" i="6" s="1"/>
  <c r="W247" i="6" s="1"/>
  <c r="T165" i="6"/>
  <c r="N165" i="6"/>
  <c r="M165" i="6"/>
  <c r="M155" i="6" s="1"/>
  <c r="M247" i="6" s="1"/>
  <c r="T155" i="6"/>
  <c r="T247" i="6" s="1"/>
  <c r="N155" i="6"/>
  <c r="N247" i="6" s="1"/>
  <c r="N248" i="6" s="1"/>
  <c r="U72" i="6"/>
  <c r="R72" i="6"/>
  <c r="O72" i="6"/>
  <c r="U71" i="6"/>
  <c r="R71" i="6"/>
  <c r="R70" i="6" s="1"/>
  <c r="O71" i="6"/>
  <c r="W70" i="6"/>
  <c r="V70" i="6"/>
  <c r="U70" i="6"/>
  <c r="T70" i="6"/>
  <c r="S70" i="6"/>
  <c r="Q70" i="6"/>
  <c r="P70" i="6"/>
  <c r="O70" i="6"/>
  <c r="M70" i="6"/>
  <c r="U69" i="6"/>
  <c r="R69" i="6"/>
  <c r="O69" i="6"/>
  <c r="R68" i="6"/>
  <c r="R66" i="6" s="1"/>
  <c r="O68" i="6"/>
  <c r="U67" i="6"/>
  <c r="R67" i="6"/>
  <c r="O67" i="6"/>
  <c r="O66" i="6" s="1"/>
  <c r="W66" i="6"/>
  <c r="V66" i="6"/>
  <c r="T66" i="6"/>
  <c r="S66" i="6"/>
  <c r="Q66" i="6"/>
  <c r="P66" i="6"/>
  <c r="M66" i="6"/>
  <c r="U65" i="6"/>
  <c r="R65" i="6"/>
  <c r="O65" i="6"/>
  <c r="U64" i="6"/>
  <c r="R64" i="6"/>
  <c r="O64" i="6"/>
  <c r="U63" i="6"/>
  <c r="R63" i="6"/>
  <c r="O63" i="6"/>
  <c r="U62" i="6"/>
  <c r="R62" i="6"/>
  <c r="O62" i="6"/>
  <c r="W61" i="6"/>
  <c r="V61" i="6"/>
  <c r="T61" i="6"/>
  <c r="S61" i="6"/>
  <c r="R61" i="6"/>
  <c r="Q61" i="6"/>
  <c r="P61" i="6"/>
  <c r="M61" i="6"/>
  <c r="U60" i="6"/>
  <c r="R60" i="6"/>
  <c r="O60" i="6"/>
  <c r="U59" i="6"/>
  <c r="R59" i="6"/>
  <c r="O59" i="6"/>
  <c r="U58" i="6"/>
  <c r="U57" i="6" s="1"/>
  <c r="R58" i="6"/>
  <c r="R57" i="6" s="1"/>
  <c r="O58" i="6"/>
  <c r="O57" i="6" s="1"/>
  <c r="W57" i="6"/>
  <c r="V57" i="6"/>
  <c r="T57" i="6"/>
  <c r="S57" i="6"/>
  <c r="Q57" i="6"/>
  <c r="M57" i="6"/>
  <c r="M56" i="6" s="1"/>
  <c r="M54" i="6" s="1"/>
  <c r="M50" i="6" s="1"/>
  <c r="M49" i="6" s="1"/>
  <c r="U55" i="6"/>
  <c r="R55" i="6"/>
  <c r="O55" i="6"/>
  <c r="U53" i="6"/>
  <c r="R53" i="6"/>
  <c r="O53" i="6"/>
  <c r="U52" i="6"/>
  <c r="R52" i="6"/>
  <c r="O52" i="6"/>
  <c r="U51" i="6"/>
  <c r="R51" i="6"/>
  <c r="O51" i="6"/>
  <c r="N49" i="6"/>
  <c r="N19" i="6" s="1"/>
  <c r="U48" i="6"/>
  <c r="R48" i="6"/>
  <c r="O48" i="6"/>
  <c r="U47" i="6"/>
  <c r="R47" i="6"/>
  <c r="O47" i="6"/>
  <c r="U46" i="6"/>
  <c r="U45" i="6" s="1"/>
  <c r="R46" i="6"/>
  <c r="O46" i="6"/>
  <c r="O45" i="6" s="1"/>
  <c r="W45" i="6"/>
  <c r="T45" i="6"/>
  <c r="Q45" i="6"/>
  <c r="P45" i="6"/>
  <c r="M45" i="6"/>
  <c r="U44" i="6"/>
  <c r="R44" i="6"/>
  <c r="O44" i="6"/>
  <c r="U43" i="6"/>
  <c r="U41" i="6" s="1"/>
  <c r="R43" i="6"/>
  <c r="O43" i="6"/>
  <c r="O41" i="6" s="1"/>
  <c r="U42" i="6"/>
  <c r="R42" i="6"/>
  <c r="W41" i="6"/>
  <c r="V41" i="6"/>
  <c r="T41" i="6"/>
  <c r="S41" i="6"/>
  <c r="Q41" i="6"/>
  <c r="P41" i="6"/>
  <c r="M41" i="6"/>
  <c r="U38" i="6"/>
  <c r="R38" i="6"/>
  <c r="O38" i="6"/>
  <c r="U37" i="6"/>
  <c r="R37" i="6"/>
  <c r="R36" i="6" s="1"/>
  <c r="O37" i="6"/>
  <c r="W36" i="6"/>
  <c r="W32" i="6" s="1"/>
  <c r="V36" i="6"/>
  <c r="U36" i="6"/>
  <c r="T36" i="6"/>
  <c r="S36" i="6"/>
  <c r="Q36" i="6"/>
  <c r="P36" i="6"/>
  <c r="P32" i="6" s="1"/>
  <c r="O36" i="6"/>
  <c r="Y37" i="6" s="1"/>
  <c r="M36" i="6"/>
  <c r="U34" i="6"/>
  <c r="U33" i="6" s="1"/>
  <c r="U32" i="6" s="1"/>
  <c r="R34" i="6"/>
  <c r="O34" i="6"/>
  <c r="O33" i="6" s="1"/>
  <c r="O32" i="6" s="1"/>
  <c r="W33" i="6"/>
  <c r="V33" i="6"/>
  <c r="V32" i="6" s="1"/>
  <c r="T33" i="6"/>
  <c r="T32" i="6" s="1"/>
  <c r="S33" i="6"/>
  <c r="R33" i="6"/>
  <c r="Q33" i="6"/>
  <c r="Q31" i="6" s="1"/>
  <c r="P33" i="6"/>
  <c r="M33" i="6"/>
  <c r="R32" i="6"/>
  <c r="M32" i="6"/>
  <c r="M31" i="6" s="1"/>
  <c r="T31" i="6"/>
  <c r="N31" i="6"/>
  <c r="U30" i="6"/>
  <c r="U29" i="6" s="1"/>
  <c r="R30" i="6"/>
  <c r="R29" i="6" s="1"/>
  <c r="O30" i="6"/>
  <c r="O29" i="6" s="1"/>
  <c r="W29" i="6"/>
  <c r="V29" i="6"/>
  <c r="T29" i="6"/>
  <c r="T142" i="6" s="1"/>
  <c r="S29" i="6"/>
  <c r="Q29" i="6"/>
  <c r="P29" i="6"/>
  <c r="M29" i="6"/>
  <c r="U28" i="6"/>
  <c r="R28" i="6"/>
  <c r="R27" i="6" s="1"/>
  <c r="O28" i="6"/>
  <c r="W27" i="6"/>
  <c r="V27" i="6"/>
  <c r="U27" i="6"/>
  <c r="T27" i="6"/>
  <c r="S27" i="6"/>
  <c r="Q27" i="6"/>
  <c r="P27" i="6"/>
  <c r="O27" i="6"/>
  <c r="M27" i="6"/>
  <c r="U25" i="6"/>
  <c r="U22" i="6" s="1"/>
  <c r="R25" i="6"/>
  <c r="O25" i="6"/>
  <c r="U24" i="6"/>
  <c r="R24" i="6"/>
  <c r="O24" i="6"/>
  <c r="W23" i="6"/>
  <c r="V23" i="6"/>
  <c r="U23" i="6"/>
  <c r="T23" i="6"/>
  <c r="S23" i="6"/>
  <c r="Q23" i="6"/>
  <c r="P23" i="6"/>
  <c r="M23" i="6"/>
  <c r="W22" i="6"/>
  <c r="V22" i="6"/>
  <c r="T22" i="6"/>
  <c r="S22" i="6"/>
  <c r="Q22" i="6"/>
  <c r="P22" i="6"/>
  <c r="M22" i="6"/>
  <c r="M21" i="6" s="1"/>
  <c r="U177" i="5"/>
  <c r="U176" i="5" s="1"/>
  <c r="R177" i="5"/>
  <c r="O177" i="5"/>
  <c r="O176" i="5" s="1"/>
  <c r="W176" i="5"/>
  <c r="V176" i="5"/>
  <c r="T176" i="5"/>
  <c r="R176" i="5"/>
  <c r="Q176" i="5"/>
  <c r="Q173" i="5" s="1"/>
  <c r="Q163" i="5" s="1"/>
  <c r="Q257" i="5" s="1"/>
  <c r="U175" i="5"/>
  <c r="U174" i="5" s="1"/>
  <c r="U173" i="5" s="1"/>
  <c r="U163" i="5" s="1"/>
  <c r="U257" i="5" s="1"/>
  <c r="W174" i="5"/>
  <c r="W173" i="5" s="1"/>
  <c r="W163" i="5" s="1"/>
  <c r="W257" i="5" s="1"/>
  <c r="V174" i="5"/>
  <c r="V173" i="5" s="1"/>
  <c r="V163" i="5" s="1"/>
  <c r="V257" i="5" s="1"/>
  <c r="T174" i="5"/>
  <c r="S174" i="5"/>
  <c r="S173" i="5" s="1"/>
  <c r="S163" i="5" s="1"/>
  <c r="S257" i="5" s="1"/>
  <c r="R174" i="5"/>
  <c r="R173" i="5" s="1"/>
  <c r="R163" i="5" s="1"/>
  <c r="R257" i="5" s="1"/>
  <c r="Q174" i="5"/>
  <c r="P174" i="5"/>
  <c r="O174" i="5"/>
  <c r="M174" i="5"/>
  <c r="M173" i="5" s="1"/>
  <c r="M163" i="5" s="1"/>
  <c r="M257" i="5" s="1"/>
  <c r="T173" i="5"/>
  <c r="T163" i="5" s="1"/>
  <c r="T257" i="5" s="1"/>
  <c r="P173" i="5"/>
  <c r="P163" i="5" s="1"/>
  <c r="P257" i="5" s="1"/>
  <c r="N173" i="5"/>
  <c r="N163" i="5" s="1"/>
  <c r="N257" i="5" s="1"/>
  <c r="U116" i="5"/>
  <c r="R116" i="5"/>
  <c r="R114" i="5" s="1"/>
  <c r="R110" i="5" s="1"/>
  <c r="O116" i="5"/>
  <c r="W114" i="5"/>
  <c r="V114" i="5"/>
  <c r="V110" i="5" s="1"/>
  <c r="U114" i="5"/>
  <c r="U110" i="5" s="1"/>
  <c r="T114" i="5"/>
  <c r="S114" i="5"/>
  <c r="S110" i="5" s="1"/>
  <c r="Q114" i="5"/>
  <c r="Q110" i="5" s="1"/>
  <c r="P114" i="5"/>
  <c r="P110" i="5" s="1"/>
  <c r="O114" i="5"/>
  <c r="M114" i="5"/>
  <c r="M110" i="5" s="1"/>
  <c r="W110" i="5"/>
  <c r="T110" i="5"/>
  <c r="O110" i="5"/>
  <c r="U74" i="5"/>
  <c r="U72" i="5" s="1"/>
  <c r="R74" i="5"/>
  <c r="O74" i="5"/>
  <c r="U73" i="5"/>
  <c r="R73" i="5"/>
  <c r="P73" i="5"/>
  <c r="O73" i="5"/>
  <c r="O72" i="5" s="1"/>
  <c r="W72" i="5"/>
  <c r="V72" i="5"/>
  <c r="T72" i="5"/>
  <c r="S72" i="5"/>
  <c r="R72" i="5"/>
  <c r="Q72" i="5"/>
  <c r="P72" i="5"/>
  <c r="M72" i="5"/>
  <c r="M51" i="5" s="1"/>
  <c r="U71" i="5"/>
  <c r="R71" i="5"/>
  <c r="O71" i="5"/>
  <c r="U70" i="5"/>
  <c r="R70" i="5"/>
  <c r="O70" i="5"/>
  <c r="U69" i="5"/>
  <c r="R69" i="5"/>
  <c r="R68" i="5" s="1"/>
  <c r="O69" i="5"/>
  <c r="W68" i="5"/>
  <c r="V68" i="5"/>
  <c r="U68" i="5"/>
  <c r="T68" i="5"/>
  <c r="S68" i="5"/>
  <c r="Q68" i="5"/>
  <c r="P68" i="5"/>
  <c r="O68" i="5"/>
  <c r="M68" i="5"/>
  <c r="U67" i="5"/>
  <c r="R67" i="5"/>
  <c r="O67" i="5"/>
  <c r="U66" i="5"/>
  <c r="R66" i="5"/>
  <c r="R63" i="5" s="1"/>
  <c r="O66" i="5"/>
  <c r="U65" i="5"/>
  <c r="R65" i="5"/>
  <c r="W63" i="5"/>
  <c r="V63" i="5"/>
  <c r="U63" i="5"/>
  <c r="U58" i="5" s="1"/>
  <c r="U56" i="5" s="1"/>
  <c r="U52" i="5" s="1"/>
  <c r="T63" i="5"/>
  <c r="S63" i="5"/>
  <c r="Q63" i="5"/>
  <c r="Q58" i="5" s="1"/>
  <c r="Q56" i="5" s="1"/>
  <c r="Q51" i="5" s="1"/>
  <c r="P63" i="5"/>
  <c r="P58" i="5" s="1"/>
  <c r="P56" i="5" s="1"/>
  <c r="O63" i="5"/>
  <c r="O58" i="5" s="1"/>
  <c r="O56" i="5" s="1"/>
  <c r="M63" i="5"/>
  <c r="U62" i="5"/>
  <c r="R62" i="5"/>
  <c r="O62" i="5"/>
  <c r="W59" i="5"/>
  <c r="W58" i="5" s="1"/>
  <c r="W56" i="5" s="1"/>
  <c r="W52" i="5" s="1"/>
  <c r="W51" i="5" s="1"/>
  <c r="V58" i="5"/>
  <c r="V56" i="5" s="1"/>
  <c r="T59" i="5"/>
  <c r="S58" i="5"/>
  <c r="S56" i="5" s="1"/>
  <c r="R58" i="5"/>
  <c r="Q59" i="5"/>
  <c r="M59" i="5"/>
  <c r="M58" i="5" s="1"/>
  <c r="M56" i="5" s="1"/>
  <c r="T58" i="5"/>
  <c r="T56" i="5" s="1"/>
  <c r="T52" i="5" s="1"/>
  <c r="T51" i="5" s="1"/>
  <c r="U57" i="5"/>
  <c r="R57" i="5"/>
  <c r="O57" i="5"/>
  <c r="N52" i="5"/>
  <c r="V51" i="5"/>
  <c r="S51" i="5"/>
  <c r="N51" i="5"/>
  <c r="U50" i="5"/>
  <c r="R50" i="5"/>
  <c r="O50" i="5"/>
  <c r="U49" i="5"/>
  <c r="U47" i="5" s="1"/>
  <c r="R49" i="5"/>
  <c r="R47" i="5" s="1"/>
  <c r="O49" i="5"/>
  <c r="W47" i="5"/>
  <c r="V47" i="5"/>
  <c r="T47" i="5"/>
  <c r="S47" i="5"/>
  <c r="Q47" i="5"/>
  <c r="P47" i="5"/>
  <c r="O47" i="5"/>
  <c r="M47" i="5"/>
  <c r="U46" i="5"/>
  <c r="R46" i="5"/>
  <c r="O46" i="5"/>
  <c r="W43" i="5"/>
  <c r="V43" i="5"/>
  <c r="U43" i="5"/>
  <c r="T43" i="5"/>
  <c r="S43" i="5"/>
  <c r="R43" i="5"/>
  <c r="Q43" i="5"/>
  <c r="O43" i="5"/>
  <c r="M43" i="5"/>
  <c r="U40" i="5"/>
  <c r="R40" i="5"/>
  <c r="R38" i="5" s="1"/>
  <c r="O40" i="5"/>
  <c r="W38" i="5"/>
  <c r="V38" i="5"/>
  <c r="U38" i="5"/>
  <c r="T38" i="5"/>
  <c r="S38" i="5"/>
  <c r="S33" i="5" s="1"/>
  <c r="Q38" i="5"/>
  <c r="Q34" i="5" s="1"/>
  <c r="P38" i="5"/>
  <c r="O38" i="5"/>
  <c r="M38" i="5"/>
  <c r="U36" i="5"/>
  <c r="U35" i="5" s="1"/>
  <c r="U34" i="5" s="1"/>
  <c r="R36" i="5"/>
  <c r="O36" i="5"/>
  <c r="O35" i="5" s="1"/>
  <c r="O34" i="5" s="1"/>
  <c r="W35" i="5"/>
  <c r="W34" i="5" s="1"/>
  <c r="W33" i="5" s="1"/>
  <c r="V35" i="5"/>
  <c r="V34" i="5" s="1"/>
  <c r="T35" i="5"/>
  <c r="S35" i="5"/>
  <c r="R35" i="5"/>
  <c r="R34" i="5" s="1"/>
  <c r="Q35" i="5"/>
  <c r="P35" i="5"/>
  <c r="M35" i="5"/>
  <c r="M34" i="5" s="1"/>
  <c r="T34" i="5"/>
  <c r="V33" i="5"/>
  <c r="T33" i="5"/>
  <c r="N33" i="5"/>
  <c r="W31" i="5"/>
  <c r="V31" i="5"/>
  <c r="U31" i="5"/>
  <c r="T31" i="5"/>
  <c r="S31" i="5"/>
  <c r="R31" i="5"/>
  <c r="Q31" i="5"/>
  <c r="P31" i="5"/>
  <c r="O31" i="5"/>
  <c r="M31" i="5"/>
  <c r="M29" i="5" s="1"/>
  <c r="W29" i="5"/>
  <c r="V29" i="5"/>
  <c r="U29" i="5"/>
  <c r="T29" i="5"/>
  <c r="S29" i="5"/>
  <c r="R29" i="5"/>
  <c r="Q29" i="5"/>
  <c r="P29" i="5"/>
  <c r="O29" i="5"/>
  <c r="W27" i="5"/>
  <c r="V27" i="5"/>
  <c r="U27" i="5"/>
  <c r="T27" i="5"/>
  <c r="S27" i="5"/>
  <c r="R27" i="5"/>
  <c r="Q27" i="5"/>
  <c r="P27" i="5"/>
  <c r="O27" i="5"/>
  <c r="M27" i="5"/>
  <c r="W23" i="5"/>
  <c r="V23" i="5"/>
  <c r="V22" i="5" s="1"/>
  <c r="V21" i="5" s="1"/>
  <c r="U23" i="5"/>
  <c r="U22" i="5" s="1"/>
  <c r="U21" i="5" s="1"/>
  <c r="T23" i="5"/>
  <c r="T22" i="5" s="1"/>
  <c r="T21" i="5" s="1"/>
  <c r="T19" i="5" s="1"/>
  <c r="S23" i="5"/>
  <c r="S22" i="5" s="1"/>
  <c r="S21" i="5" s="1"/>
  <c r="R23" i="5"/>
  <c r="R22" i="5" s="1"/>
  <c r="R21" i="5" s="1"/>
  <c r="Q23" i="5"/>
  <c r="P23" i="5"/>
  <c r="P22" i="5" s="1"/>
  <c r="O23" i="5"/>
  <c r="O22" i="5" s="1"/>
  <c r="M23" i="5"/>
  <c r="W22" i="5"/>
  <c r="Q22" i="5"/>
  <c r="M22" i="5"/>
  <c r="M21" i="5" s="1"/>
  <c r="M19" i="5" s="1"/>
  <c r="M149" i="5" s="1"/>
  <c r="W21" i="5"/>
  <c r="W174" i="4"/>
  <c r="T174" i="4"/>
  <c r="Q174" i="4"/>
  <c r="W172" i="4"/>
  <c r="V172" i="4"/>
  <c r="U172" i="4"/>
  <c r="U171" i="4" s="1"/>
  <c r="U161" i="4" s="1"/>
  <c r="U255" i="4" s="1"/>
  <c r="T172" i="4"/>
  <c r="T171" i="4" s="1"/>
  <c r="T161" i="4" s="1"/>
  <c r="T255" i="4" s="1"/>
  <c r="S172" i="4"/>
  <c r="S171" i="4" s="1"/>
  <c r="S161" i="4" s="1"/>
  <c r="S255" i="4" s="1"/>
  <c r="R172" i="4"/>
  <c r="Q172" i="4"/>
  <c r="Q171" i="4" s="1"/>
  <c r="Q161" i="4" s="1"/>
  <c r="Q255" i="4" s="1"/>
  <c r="P172" i="4"/>
  <c r="P171" i="4" s="1"/>
  <c r="P161" i="4" s="1"/>
  <c r="P255" i="4" s="1"/>
  <c r="O172" i="4"/>
  <c r="O171" i="4" s="1"/>
  <c r="O161" i="4" s="1"/>
  <c r="O255" i="4" s="1"/>
  <c r="M172" i="4"/>
  <c r="M171" i="4" s="1"/>
  <c r="M161" i="4" s="1"/>
  <c r="M255" i="4" s="1"/>
  <c r="W171" i="4"/>
  <c r="W161" i="4" s="1"/>
  <c r="W255" i="4" s="1"/>
  <c r="V171" i="4"/>
  <c r="V161" i="4" s="1"/>
  <c r="V255" i="4" s="1"/>
  <c r="R171" i="4"/>
  <c r="R161" i="4" s="1"/>
  <c r="R255" i="4" s="1"/>
  <c r="N171" i="4"/>
  <c r="N161" i="4" s="1"/>
  <c r="N255" i="4" s="1"/>
  <c r="N256" i="4" s="1"/>
  <c r="W112" i="4"/>
  <c r="W108" i="4" s="1"/>
  <c r="V112" i="4"/>
  <c r="U112" i="4"/>
  <c r="U108" i="4" s="1"/>
  <c r="T112" i="4"/>
  <c r="T108" i="4" s="1"/>
  <c r="S112" i="4"/>
  <c r="S108" i="4" s="1"/>
  <c r="R112" i="4"/>
  <c r="R108" i="4" s="1"/>
  <c r="Q112" i="4"/>
  <c r="P112" i="4"/>
  <c r="P108" i="4" s="1"/>
  <c r="O112" i="4"/>
  <c r="O108" i="4" s="1"/>
  <c r="M112" i="4"/>
  <c r="V108" i="4"/>
  <c r="M108" i="4"/>
  <c r="U72" i="4"/>
  <c r="R72" i="4"/>
  <c r="O72" i="4"/>
  <c r="U71" i="4"/>
  <c r="U70" i="4" s="1"/>
  <c r="R71" i="4"/>
  <c r="P71" i="4"/>
  <c r="O71" i="4"/>
  <c r="W70" i="4"/>
  <c r="V70" i="4"/>
  <c r="T70" i="4"/>
  <c r="S70" i="4"/>
  <c r="R70" i="4"/>
  <c r="Q70" i="4"/>
  <c r="P70" i="4"/>
  <c r="O70" i="4"/>
  <c r="M70" i="4"/>
  <c r="U69" i="4"/>
  <c r="R69" i="4"/>
  <c r="O69" i="4"/>
  <c r="U68" i="4"/>
  <c r="R68" i="4"/>
  <c r="O68" i="4"/>
  <c r="U67" i="4"/>
  <c r="R67" i="4"/>
  <c r="R66" i="4" s="1"/>
  <c r="O67" i="4"/>
  <c r="W66" i="4"/>
  <c r="V66" i="4"/>
  <c r="U66" i="4"/>
  <c r="T66" i="4"/>
  <c r="S66" i="4"/>
  <c r="Q66" i="4"/>
  <c r="P66" i="4"/>
  <c r="O66" i="4"/>
  <c r="M66" i="4"/>
  <c r="U65" i="4"/>
  <c r="R65" i="4"/>
  <c r="O65" i="4"/>
  <c r="U63" i="4"/>
  <c r="R63" i="4"/>
  <c r="R62" i="4" s="1"/>
  <c r="O63" i="4"/>
  <c r="W62" i="4"/>
  <c r="V62" i="4"/>
  <c r="U62" i="4"/>
  <c r="T62" i="4"/>
  <c r="S62" i="4"/>
  <c r="Q62" i="4"/>
  <c r="Q57" i="4" s="1"/>
  <c r="Q55" i="4" s="1"/>
  <c r="Q52" i="4" s="1"/>
  <c r="P62" i="4"/>
  <c r="O62" i="4"/>
  <c r="M62" i="4"/>
  <c r="U61" i="4"/>
  <c r="U57" i="4" s="1"/>
  <c r="U55" i="4" s="1"/>
  <c r="U52" i="4" s="1"/>
  <c r="U51" i="4" s="1"/>
  <c r="R61" i="4"/>
  <c r="O61" i="4"/>
  <c r="W58" i="4"/>
  <c r="W57" i="4" s="1"/>
  <c r="W55" i="4" s="1"/>
  <c r="W52" i="4" s="1"/>
  <c r="W51" i="4" s="1"/>
  <c r="V57" i="4"/>
  <c r="V55" i="4" s="1"/>
  <c r="V52" i="4" s="1"/>
  <c r="V51" i="4" s="1"/>
  <c r="T58" i="4"/>
  <c r="S58" i="4"/>
  <c r="S57" i="4" s="1"/>
  <c r="S55" i="4" s="1"/>
  <c r="S52" i="4" s="1"/>
  <c r="S51" i="4" s="1"/>
  <c r="R58" i="4"/>
  <c r="R57" i="4" s="1"/>
  <c r="Q58" i="4"/>
  <c r="P58" i="4"/>
  <c r="O58" i="4"/>
  <c r="O57" i="4" s="1"/>
  <c r="O55" i="4" s="1"/>
  <c r="O52" i="4" s="1"/>
  <c r="O51" i="4" s="1"/>
  <c r="M58" i="4"/>
  <c r="M57" i="4" s="1"/>
  <c r="M55" i="4" s="1"/>
  <c r="M52" i="4" s="1"/>
  <c r="M51" i="4" s="1"/>
  <c r="T57" i="4"/>
  <c r="T55" i="4" s="1"/>
  <c r="T52" i="4" s="1"/>
  <c r="T51" i="4" s="1"/>
  <c r="T19" i="4" s="1"/>
  <c r="P57" i="4"/>
  <c r="P55" i="4" s="1"/>
  <c r="P52" i="4" s="1"/>
  <c r="U56" i="4"/>
  <c r="R56" i="4"/>
  <c r="R55" i="4" s="1"/>
  <c r="R52" i="4" s="1"/>
  <c r="R51" i="4" s="1"/>
  <c r="O56" i="4"/>
  <c r="U53" i="4"/>
  <c r="R53" i="4"/>
  <c r="O53" i="4"/>
  <c r="N52" i="4"/>
  <c r="N51" i="4" s="1"/>
  <c r="U50" i="4"/>
  <c r="R50" i="4"/>
  <c r="O50" i="4"/>
  <c r="W47" i="4"/>
  <c r="W33" i="4" s="1"/>
  <c r="V47" i="4"/>
  <c r="U47" i="4"/>
  <c r="T47" i="4"/>
  <c r="S47" i="4"/>
  <c r="R47" i="4"/>
  <c r="Q47" i="4"/>
  <c r="P47" i="4"/>
  <c r="O47" i="4"/>
  <c r="M47" i="4"/>
  <c r="U46" i="4"/>
  <c r="R46" i="4"/>
  <c r="O46" i="4"/>
  <c r="W43" i="4"/>
  <c r="V43" i="4"/>
  <c r="U43" i="4"/>
  <c r="T43" i="4"/>
  <c r="S43" i="4"/>
  <c r="R43" i="4"/>
  <c r="Q43" i="4"/>
  <c r="P43" i="4"/>
  <c r="O43" i="4"/>
  <c r="M43" i="4"/>
  <c r="U40" i="4"/>
  <c r="R40" i="4"/>
  <c r="R38" i="4" s="1"/>
  <c r="R33" i="4" s="1"/>
  <c r="O40" i="4"/>
  <c r="W38" i="4"/>
  <c r="V38" i="4"/>
  <c r="U38" i="4"/>
  <c r="U33" i="4" s="1"/>
  <c r="T38" i="4"/>
  <c r="S38" i="4"/>
  <c r="Q38" i="4"/>
  <c r="P38" i="4"/>
  <c r="O38" i="4"/>
  <c r="M38" i="4"/>
  <c r="U36" i="4"/>
  <c r="U35" i="4" s="1"/>
  <c r="U34" i="4" s="1"/>
  <c r="R36" i="4"/>
  <c r="O36" i="4"/>
  <c r="W35" i="4"/>
  <c r="V35" i="4"/>
  <c r="V34" i="4" s="1"/>
  <c r="T35" i="4"/>
  <c r="S35" i="4"/>
  <c r="R35" i="4"/>
  <c r="R34" i="4" s="1"/>
  <c r="Q35" i="4"/>
  <c r="P35" i="4"/>
  <c r="O35" i="4"/>
  <c r="M35" i="4"/>
  <c r="M34" i="4" s="1"/>
  <c r="M33" i="4" s="1"/>
  <c r="M19" i="4" s="1"/>
  <c r="M147" i="4" s="1"/>
  <c r="W34" i="4"/>
  <c r="T34" i="4"/>
  <c r="S34" i="4"/>
  <c r="P34" i="4"/>
  <c r="O34" i="4"/>
  <c r="V33" i="4"/>
  <c r="T33" i="4"/>
  <c r="S33" i="4"/>
  <c r="O33" i="4"/>
  <c r="N33" i="4"/>
  <c r="W29" i="4"/>
  <c r="V29" i="4"/>
  <c r="U29" i="4"/>
  <c r="T29" i="4"/>
  <c r="S29" i="4"/>
  <c r="R29" i="4"/>
  <c r="Q29" i="4"/>
  <c r="M29" i="4"/>
  <c r="W27" i="4"/>
  <c r="U27" i="4"/>
  <c r="T27" i="4"/>
  <c r="S27" i="4"/>
  <c r="R27" i="4"/>
  <c r="Q27" i="4"/>
  <c r="P27" i="4"/>
  <c r="O27" i="4"/>
  <c r="M27" i="4"/>
  <c r="W23" i="4"/>
  <c r="V23" i="4"/>
  <c r="V22" i="4" s="1"/>
  <c r="V21" i="4" s="1"/>
  <c r="U23" i="4"/>
  <c r="U22" i="4" s="1"/>
  <c r="U21" i="4" s="1"/>
  <c r="T23" i="4"/>
  <c r="S23" i="4"/>
  <c r="S22" i="4" s="1"/>
  <c r="S21" i="4" s="1"/>
  <c r="R23" i="4"/>
  <c r="R22" i="4" s="1"/>
  <c r="R21" i="4" s="1"/>
  <c r="Q23" i="4"/>
  <c r="Q22" i="4" s="1"/>
  <c r="Q21" i="4" s="1"/>
  <c r="O22" i="4"/>
  <c r="O21" i="4" s="1"/>
  <c r="O19" i="4" s="1"/>
  <c r="M23" i="4"/>
  <c r="W22" i="4"/>
  <c r="W21" i="4" s="1"/>
  <c r="T22" i="4"/>
  <c r="P22" i="4"/>
  <c r="P21" i="4" s="1"/>
  <c r="P19" i="4" s="1"/>
  <c r="M22" i="4"/>
  <c r="T21" i="4"/>
  <c r="M21" i="4"/>
  <c r="W168" i="3"/>
  <c r="T168" i="3"/>
  <c r="Q168" i="3"/>
  <c r="Q180" i="12" s="1"/>
  <c r="M168" i="3"/>
  <c r="W166" i="3"/>
  <c r="V166" i="3"/>
  <c r="U166" i="3"/>
  <c r="T166" i="3"/>
  <c r="S166" i="3"/>
  <c r="R166" i="3"/>
  <c r="Q166" i="3"/>
  <c r="Q178" i="12" s="1"/>
  <c r="P166" i="3"/>
  <c r="P178" i="12" s="1"/>
  <c r="M166" i="3"/>
  <c r="M178" i="12" s="1"/>
  <c r="N164" i="3"/>
  <c r="N154" i="3" s="1"/>
  <c r="N247" i="3" s="1"/>
  <c r="W71" i="3"/>
  <c r="W81" i="12" s="1"/>
  <c r="V71" i="3"/>
  <c r="V81" i="12" s="1"/>
  <c r="U71" i="3"/>
  <c r="T71" i="3"/>
  <c r="T81" i="12" s="1"/>
  <c r="S71" i="3"/>
  <c r="S81" i="12" s="1"/>
  <c r="R71" i="3"/>
  <c r="Q71" i="3"/>
  <c r="Q81" i="12" s="1"/>
  <c r="P71" i="3"/>
  <c r="P81" i="12" s="1"/>
  <c r="M71" i="3"/>
  <c r="M81" i="12" s="1"/>
  <c r="W70" i="3"/>
  <c r="W80" i="12" s="1"/>
  <c r="V70" i="3"/>
  <c r="U70" i="3"/>
  <c r="T70" i="3"/>
  <c r="T80" i="12" s="1"/>
  <c r="S70" i="3"/>
  <c r="R70" i="3"/>
  <c r="Q70" i="3"/>
  <c r="Q80" i="12" s="1"/>
  <c r="P70" i="3"/>
  <c r="P80" i="12" s="1"/>
  <c r="W60" i="3"/>
  <c r="V60" i="3"/>
  <c r="U60" i="3"/>
  <c r="T60" i="3"/>
  <c r="S60" i="3"/>
  <c r="R60" i="3"/>
  <c r="Q60" i="3"/>
  <c r="P60" i="3"/>
  <c r="O60" i="3"/>
  <c r="M60" i="3"/>
  <c r="W59" i="3"/>
  <c r="W67" i="12" s="1"/>
  <c r="T59" i="3"/>
  <c r="T67" i="12" s="1"/>
  <c r="Q59" i="3"/>
  <c r="Q67" i="12" s="1"/>
  <c r="M59" i="3"/>
  <c r="B59" i="3"/>
  <c r="W58" i="3"/>
  <c r="V63" i="12"/>
  <c r="T58" i="3"/>
  <c r="S63" i="12"/>
  <c r="Q58" i="3"/>
  <c r="P63" i="12"/>
  <c r="M58" i="3"/>
  <c r="M63" i="12" s="1"/>
  <c r="B58" i="3"/>
  <c r="W57" i="3"/>
  <c r="W62" i="12" s="1"/>
  <c r="V57" i="3"/>
  <c r="V62" i="12" s="1"/>
  <c r="U57" i="3"/>
  <c r="T57" i="3"/>
  <c r="T62" i="12" s="1"/>
  <c r="S57" i="3"/>
  <c r="S62" i="12" s="1"/>
  <c r="R57" i="3"/>
  <c r="Q57" i="3"/>
  <c r="Q62" i="12" s="1"/>
  <c r="P57" i="3"/>
  <c r="P62" i="12" s="1"/>
  <c r="O57" i="3"/>
  <c r="M57" i="3"/>
  <c r="M62" i="12" s="1"/>
  <c r="B57" i="3"/>
  <c r="W56" i="3"/>
  <c r="W72" i="12" s="1"/>
  <c r="V56" i="3"/>
  <c r="V72" i="12" s="1"/>
  <c r="U56" i="3"/>
  <c r="T56" i="3"/>
  <c r="T72" i="12" s="1"/>
  <c r="S56" i="3"/>
  <c r="S72" i="12" s="1"/>
  <c r="R56" i="3"/>
  <c r="Q56" i="3"/>
  <c r="Q72" i="12" s="1"/>
  <c r="P56" i="3"/>
  <c r="P72" i="12" s="1"/>
  <c r="O56" i="3"/>
  <c r="M56" i="3"/>
  <c r="M72" i="12" s="1"/>
  <c r="W54" i="3"/>
  <c r="W59" i="12" s="1"/>
  <c r="T54" i="3"/>
  <c r="T59" i="12" s="1"/>
  <c r="Q54" i="3"/>
  <c r="Q59" i="12" s="1"/>
  <c r="M54" i="3"/>
  <c r="M59" i="12" s="1"/>
  <c r="W52" i="3"/>
  <c r="W55" i="12" s="1"/>
  <c r="V52" i="3"/>
  <c r="V55" i="12" s="1"/>
  <c r="U52" i="3"/>
  <c r="T52" i="3"/>
  <c r="T55" i="12" s="1"/>
  <c r="S52" i="3"/>
  <c r="S55" i="12" s="1"/>
  <c r="R52" i="3"/>
  <c r="Q52" i="3"/>
  <c r="Q55" i="12" s="1"/>
  <c r="P52" i="3"/>
  <c r="P55" i="12" s="1"/>
  <c r="M52" i="3"/>
  <c r="M55" i="12" s="1"/>
  <c r="W51" i="3"/>
  <c r="W54" i="12" s="1"/>
  <c r="V51" i="3"/>
  <c r="U51" i="3"/>
  <c r="T51" i="3"/>
  <c r="T54" i="12" s="1"/>
  <c r="S51" i="3"/>
  <c r="R51" i="3"/>
  <c r="Q51" i="3"/>
  <c r="Q54" i="12" s="1"/>
  <c r="P51" i="3"/>
  <c r="P54" i="12" s="1"/>
  <c r="M51" i="3"/>
  <c r="W47" i="3"/>
  <c r="V50" i="12"/>
  <c r="T47" i="3"/>
  <c r="S50" i="12"/>
  <c r="Q47" i="3"/>
  <c r="Q50" i="12" s="1"/>
  <c r="P50" i="12"/>
  <c r="M47" i="3"/>
  <c r="M50" i="12" s="1"/>
  <c r="W46" i="3"/>
  <c r="T46" i="3"/>
  <c r="S49" i="12"/>
  <c r="Q46" i="3"/>
  <c r="Q49" i="12" s="1"/>
  <c r="P49" i="12"/>
  <c r="M46" i="3"/>
  <c r="M49" i="12" s="1"/>
  <c r="W44" i="3"/>
  <c r="V44" i="3"/>
  <c r="U44" i="3"/>
  <c r="T44" i="3"/>
  <c r="S44" i="3"/>
  <c r="R44" i="3"/>
  <c r="Q44" i="3"/>
  <c r="P44" i="3"/>
  <c r="M44" i="3"/>
  <c r="W43" i="3"/>
  <c r="V46" i="12"/>
  <c r="T43" i="3"/>
  <c r="S46" i="12"/>
  <c r="Q43" i="3"/>
  <c r="P46" i="12"/>
  <c r="M43" i="3"/>
  <c r="M46" i="12" s="1"/>
  <c r="W42" i="3"/>
  <c r="V45" i="12"/>
  <c r="T42" i="3"/>
  <c r="S45" i="12"/>
  <c r="Q42" i="3"/>
  <c r="Q45" i="12" s="1"/>
  <c r="P45" i="12"/>
  <c r="M42" i="3"/>
  <c r="Y32" i="3" s="1"/>
  <c r="W38" i="3"/>
  <c r="W41" i="12" s="1"/>
  <c r="V38" i="3"/>
  <c r="V41" i="12" s="1"/>
  <c r="U38" i="3"/>
  <c r="U41" i="12" s="1"/>
  <c r="T38" i="3"/>
  <c r="T41" i="12" s="1"/>
  <c r="S38" i="3"/>
  <c r="S41" i="12" s="1"/>
  <c r="R38" i="3"/>
  <c r="R41" i="12" s="1"/>
  <c r="Q38" i="3"/>
  <c r="Q41" i="12" s="1"/>
  <c r="P38" i="3"/>
  <c r="P41" i="12" s="1"/>
  <c r="M38" i="3"/>
  <c r="M41" i="12" s="1"/>
  <c r="W37" i="3"/>
  <c r="W40" i="12" s="1"/>
  <c r="V37" i="3"/>
  <c r="V40" i="12" s="1"/>
  <c r="U37" i="3"/>
  <c r="T37" i="3"/>
  <c r="T40" i="12" s="1"/>
  <c r="S37" i="3"/>
  <c r="S40" i="12" s="1"/>
  <c r="R37" i="3"/>
  <c r="Q37" i="3"/>
  <c r="Q40" i="12" s="1"/>
  <c r="P37" i="3"/>
  <c r="P40" i="12" s="1"/>
  <c r="M37" i="3"/>
  <c r="W34" i="3"/>
  <c r="V37" i="12"/>
  <c r="T37" i="12"/>
  <c r="T36" i="12" s="1"/>
  <c r="S37" i="12"/>
  <c r="Q37" i="12"/>
  <c r="P37" i="12"/>
  <c r="W30" i="3"/>
  <c r="U30" i="3" s="1"/>
  <c r="T30" i="3"/>
  <c r="R30" i="3" s="1"/>
  <c r="Q30" i="3"/>
  <c r="Q30" i="12" s="1"/>
  <c r="Q29" i="12" s="1"/>
  <c r="P30" i="12"/>
  <c r="M30" i="3"/>
  <c r="M30" i="12" s="1"/>
  <c r="M29" i="12" s="1"/>
  <c r="W28" i="3"/>
  <c r="U28" i="3" s="1"/>
  <c r="U27" i="3" s="1"/>
  <c r="T28" i="3"/>
  <c r="Q28" i="3"/>
  <c r="P28" i="3"/>
  <c r="P28" i="12" s="1"/>
  <c r="M28" i="3"/>
  <c r="M28" i="12" s="1"/>
  <c r="M27" i="12" s="1"/>
  <c r="R27" i="3"/>
  <c r="Q27" i="3"/>
  <c r="W25" i="3"/>
  <c r="W25" i="12" s="1"/>
  <c r="V25" i="3"/>
  <c r="V25" i="12" s="1"/>
  <c r="U25" i="3"/>
  <c r="U25" i="12" s="1"/>
  <c r="T25" i="3"/>
  <c r="T25" i="12" s="1"/>
  <c r="S25" i="3"/>
  <c r="S25" i="12" s="1"/>
  <c r="R25" i="3"/>
  <c r="Q25" i="3"/>
  <c r="Q25" i="12" s="1"/>
  <c r="P25" i="3"/>
  <c r="P25" i="12" s="1"/>
  <c r="M25" i="3"/>
  <c r="M25" i="12" s="1"/>
  <c r="W24" i="3"/>
  <c r="W24" i="12" s="1"/>
  <c r="T24" i="3"/>
  <c r="S24" i="12"/>
  <c r="Q24" i="3"/>
  <c r="Q24" i="12" s="1"/>
  <c r="P24" i="12"/>
  <c r="M24" i="3"/>
  <c r="U177" i="1"/>
  <c r="U176" i="1" s="1"/>
  <c r="R177" i="1"/>
  <c r="O176" i="1"/>
  <c r="W176" i="1"/>
  <c r="V176" i="1"/>
  <c r="V173" i="1" s="1"/>
  <c r="V163" i="1" s="1"/>
  <c r="V257" i="1" s="1"/>
  <c r="T176" i="1"/>
  <c r="S176" i="1"/>
  <c r="R176" i="1"/>
  <c r="Q176" i="1"/>
  <c r="P176" i="1"/>
  <c r="M176" i="1"/>
  <c r="U175" i="1"/>
  <c r="R175" i="1"/>
  <c r="R174" i="1" s="1"/>
  <c r="R173" i="1" s="1"/>
  <c r="R163" i="1" s="1"/>
  <c r="R257" i="1" s="1"/>
  <c r="O175" i="1"/>
  <c r="W174" i="1"/>
  <c r="W173" i="1" s="1"/>
  <c r="W163" i="1" s="1"/>
  <c r="W257" i="1" s="1"/>
  <c r="V174" i="1"/>
  <c r="U174" i="1"/>
  <c r="T174" i="1"/>
  <c r="T173" i="1" s="1"/>
  <c r="T163" i="1" s="1"/>
  <c r="T257" i="1" s="1"/>
  <c r="S174" i="1"/>
  <c r="S173" i="1" s="1"/>
  <c r="S163" i="1" s="1"/>
  <c r="S257" i="1" s="1"/>
  <c r="Q174" i="1"/>
  <c r="P174" i="1"/>
  <c r="P173" i="1" s="1"/>
  <c r="P163" i="1" s="1"/>
  <c r="P257" i="1" s="1"/>
  <c r="O174" i="1"/>
  <c r="M174" i="1"/>
  <c r="Q173" i="1"/>
  <c r="Q163" i="1" s="1"/>
  <c r="Q257" i="1" s="1"/>
  <c r="N173" i="1"/>
  <c r="M173" i="1"/>
  <c r="M163" i="1" s="1"/>
  <c r="M257" i="1" s="1"/>
  <c r="N163" i="1"/>
  <c r="N257" i="1" s="1"/>
  <c r="N258" i="1" s="1"/>
  <c r="U116" i="1"/>
  <c r="U114" i="1" s="1"/>
  <c r="U110" i="1" s="1"/>
  <c r="R116" i="1"/>
  <c r="O116" i="1"/>
  <c r="O114" i="1" s="1"/>
  <c r="O110" i="1" s="1"/>
  <c r="W114" i="1"/>
  <c r="W110" i="1" s="1"/>
  <c r="W150" i="1" s="1"/>
  <c r="V114" i="1"/>
  <c r="T114" i="1"/>
  <c r="S114" i="1"/>
  <c r="S110" i="1" s="1"/>
  <c r="R114" i="1"/>
  <c r="Q114" i="1"/>
  <c r="P114" i="1"/>
  <c r="M114" i="1"/>
  <c r="V110" i="1"/>
  <c r="T110" i="1"/>
  <c r="R110" i="1"/>
  <c r="Q110" i="1"/>
  <c r="P110" i="1"/>
  <c r="M110" i="1"/>
  <c r="U74" i="1"/>
  <c r="R74" i="1"/>
  <c r="R72" i="1" s="1"/>
  <c r="O74" i="1"/>
  <c r="U73" i="1"/>
  <c r="R73" i="1"/>
  <c r="P73" i="1"/>
  <c r="O73" i="1" s="1"/>
  <c r="O72" i="1" s="1"/>
  <c r="W72" i="1"/>
  <c r="V72" i="1"/>
  <c r="U72" i="1"/>
  <c r="T72" i="1"/>
  <c r="S72" i="1"/>
  <c r="Q72" i="1"/>
  <c r="M72" i="1"/>
  <c r="U71" i="1"/>
  <c r="R71" i="1"/>
  <c r="O71" i="1"/>
  <c r="U70" i="1"/>
  <c r="R70" i="1"/>
  <c r="O70" i="1"/>
  <c r="U69" i="1"/>
  <c r="U68" i="1" s="1"/>
  <c r="R69" i="1"/>
  <c r="O69" i="1"/>
  <c r="O68" i="1" s="1"/>
  <c r="W68" i="1"/>
  <c r="V68" i="1"/>
  <c r="T68" i="1"/>
  <c r="S68" i="1"/>
  <c r="R68" i="1"/>
  <c r="Q68" i="1"/>
  <c r="P68" i="1"/>
  <c r="M68" i="1"/>
  <c r="U67" i="1"/>
  <c r="R67" i="1"/>
  <c r="O67" i="1"/>
  <c r="U66" i="1"/>
  <c r="R66" i="1"/>
  <c r="O66" i="1"/>
  <c r="U65" i="1"/>
  <c r="R65" i="1"/>
  <c r="O65" i="1"/>
  <c r="U64" i="1"/>
  <c r="U63" i="1" s="1"/>
  <c r="R64" i="1"/>
  <c r="O64" i="1"/>
  <c r="O63" i="1" s="1"/>
  <c r="O58" i="1" s="1"/>
  <c r="W63" i="1"/>
  <c r="V63" i="1"/>
  <c r="T63" i="1"/>
  <c r="T58" i="1" s="1"/>
  <c r="T56" i="1" s="1"/>
  <c r="T52" i="1" s="1"/>
  <c r="T51" i="1" s="1"/>
  <c r="T19" i="1" s="1"/>
  <c r="T149" i="1" s="1"/>
  <c r="S63" i="1"/>
  <c r="R63" i="1"/>
  <c r="Q63" i="1"/>
  <c r="P63" i="1"/>
  <c r="P58" i="1" s="1"/>
  <c r="P56" i="1" s="1"/>
  <c r="P52" i="1" s="1"/>
  <c r="M63" i="1"/>
  <c r="U62" i="1"/>
  <c r="R62" i="1"/>
  <c r="O62" i="1"/>
  <c r="U61" i="1"/>
  <c r="R61" i="1"/>
  <c r="O61" i="1"/>
  <c r="U60" i="1"/>
  <c r="R60" i="1"/>
  <c r="R59" i="1" s="1"/>
  <c r="R58" i="1" s="1"/>
  <c r="R56" i="1" s="1"/>
  <c r="O60" i="1"/>
  <c r="W59" i="1"/>
  <c r="V59" i="1"/>
  <c r="V58" i="1" s="1"/>
  <c r="V56" i="1" s="1"/>
  <c r="V52" i="1" s="1"/>
  <c r="V51" i="1" s="1"/>
  <c r="V19" i="1" s="1"/>
  <c r="V149" i="1" s="1"/>
  <c r="U59" i="1"/>
  <c r="U58" i="1" s="1"/>
  <c r="T59" i="1"/>
  <c r="S59" i="1"/>
  <c r="Q59" i="1"/>
  <c r="Q58" i="1" s="1"/>
  <c r="Q56" i="1" s="1"/>
  <c r="Q52" i="1" s="1"/>
  <c r="Q51" i="1" s="1"/>
  <c r="P59" i="1"/>
  <c r="O59" i="1"/>
  <c r="M59" i="1"/>
  <c r="M58" i="1" s="1"/>
  <c r="M56" i="1" s="1"/>
  <c r="M52" i="1" s="1"/>
  <c r="M51" i="1" s="1"/>
  <c r="W58" i="1"/>
  <c r="W56" i="1" s="1"/>
  <c r="W52" i="1" s="1"/>
  <c r="W51" i="1" s="1"/>
  <c r="S58" i="1"/>
  <c r="S56" i="1" s="1"/>
  <c r="S52" i="1" s="1"/>
  <c r="S51" i="1" s="1"/>
  <c r="U57" i="1"/>
  <c r="U56" i="1" s="1"/>
  <c r="U52" i="1" s="1"/>
  <c r="U51" i="1" s="1"/>
  <c r="R57" i="1"/>
  <c r="O57" i="1"/>
  <c r="O56" i="1" s="1"/>
  <c r="O52" i="1" s="1"/>
  <c r="O51" i="1" s="1"/>
  <c r="U55" i="1"/>
  <c r="R55" i="1"/>
  <c r="O55" i="1"/>
  <c r="U54" i="1"/>
  <c r="R54" i="1"/>
  <c r="O54" i="1"/>
  <c r="U53" i="1"/>
  <c r="R53" i="1"/>
  <c r="R52" i="1" s="1"/>
  <c r="R51" i="1" s="1"/>
  <c r="O53" i="1"/>
  <c r="N52" i="1"/>
  <c r="N51" i="1"/>
  <c r="U50" i="1"/>
  <c r="R50" i="1"/>
  <c r="O50" i="1"/>
  <c r="U49" i="1"/>
  <c r="U33" i="1" s="1"/>
  <c r="R49" i="1"/>
  <c r="R47" i="1" s="1"/>
  <c r="O49" i="1"/>
  <c r="U48" i="1"/>
  <c r="R48" i="1"/>
  <c r="O48" i="1"/>
  <c r="O47" i="1" s="1"/>
  <c r="W47" i="1"/>
  <c r="V47" i="1"/>
  <c r="T47" i="1"/>
  <c r="S47" i="1"/>
  <c r="Q47" i="1"/>
  <c r="P47" i="1"/>
  <c r="M47" i="1"/>
  <c r="U46" i="1"/>
  <c r="R46" i="1"/>
  <c r="O46" i="1"/>
  <c r="U45" i="1"/>
  <c r="R45" i="1"/>
  <c r="O45" i="1"/>
  <c r="U44" i="1"/>
  <c r="R44" i="1"/>
  <c r="R43" i="1" s="1"/>
  <c r="O44" i="1"/>
  <c r="W43" i="1"/>
  <c r="V43" i="1"/>
  <c r="U43" i="1"/>
  <c r="T43" i="1"/>
  <c r="S43" i="1"/>
  <c r="Q43" i="1"/>
  <c r="P43" i="1"/>
  <c r="O43" i="1"/>
  <c r="M43" i="1"/>
  <c r="U40" i="1"/>
  <c r="R40" i="1"/>
  <c r="O40" i="1"/>
  <c r="U39" i="1"/>
  <c r="R39" i="1"/>
  <c r="R38" i="1" s="1"/>
  <c r="O39" i="1"/>
  <c r="W38" i="1"/>
  <c r="V38" i="1"/>
  <c r="U38" i="1"/>
  <c r="T38" i="1"/>
  <c r="S38" i="1"/>
  <c r="Q38" i="1"/>
  <c r="P38" i="1"/>
  <c r="O38" i="1"/>
  <c r="M38" i="1"/>
  <c r="U37" i="1"/>
  <c r="R37" i="1"/>
  <c r="O37" i="1"/>
  <c r="U36" i="1"/>
  <c r="R36" i="1"/>
  <c r="R35" i="1" s="1"/>
  <c r="R34" i="1" s="1"/>
  <c r="O36" i="1"/>
  <c r="W35" i="1"/>
  <c r="V35" i="1"/>
  <c r="V34" i="1" s="1"/>
  <c r="U35" i="1"/>
  <c r="U34" i="1" s="1"/>
  <c r="T35" i="1"/>
  <c r="S35" i="1"/>
  <c r="Q35" i="1"/>
  <c r="Q34" i="1" s="1"/>
  <c r="P35" i="1"/>
  <c r="O35" i="1"/>
  <c r="M35" i="1"/>
  <c r="M34" i="1" s="1"/>
  <c r="M33" i="1" s="1"/>
  <c r="M19" i="1" s="1"/>
  <c r="M149" i="1" s="1"/>
  <c r="W34" i="1"/>
  <c r="W33" i="1" s="1"/>
  <c r="T34" i="1"/>
  <c r="S34" i="1"/>
  <c r="P34" i="1"/>
  <c r="O34" i="1"/>
  <c r="V33" i="1"/>
  <c r="T33" i="1"/>
  <c r="S33" i="1"/>
  <c r="Q33" i="1"/>
  <c r="P33" i="1"/>
  <c r="O33" i="1"/>
  <c r="N33" i="1"/>
  <c r="U32" i="1"/>
  <c r="R32" i="1"/>
  <c r="R31" i="1" s="1"/>
  <c r="O32" i="1"/>
  <c r="W31" i="1"/>
  <c r="V31" i="1"/>
  <c r="U31" i="1"/>
  <c r="T31" i="1"/>
  <c r="S31" i="1"/>
  <c r="Q31" i="1"/>
  <c r="P31" i="1"/>
  <c r="O31" i="1"/>
  <c r="M31" i="1"/>
  <c r="U30" i="1"/>
  <c r="U29" i="1" s="1"/>
  <c r="R30" i="1"/>
  <c r="O30" i="1"/>
  <c r="O29" i="1" s="1"/>
  <c r="W29" i="1"/>
  <c r="V29" i="1"/>
  <c r="T29" i="1"/>
  <c r="S29" i="1"/>
  <c r="R29" i="1"/>
  <c r="Q29" i="1"/>
  <c r="P29" i="1"/>
  <c r="M29" i="1"/>
  <c r="W27" i="1"/>
  <c r="V27" i="1"/>
  <c r="U27" i="1"/>
  <c r="T27" i="1"/>
  <c r="S27" i="1"/>
  <c r="R27" i="1"/>
  <c r="Q27" i="1"/>
  <c r="P27" i="1"/>
  <c r="O27" i="1"/>
  <c r="M27" i="1"/>
  <c r="W23" i="1"/>
  <c r="V23" i="1"/>
  <c r="U23" i="1"/>
  <c r="U22" i="1" s="1"/>
  <c r="U21" i="1" s="1"/>
  <c r="T23" i="1"/>
  <c r="S23" i="1"/>
  <c r="R23" i="1"/>
  <c r="Q23" i="1"/>
  <c r="Q22" i="1" s="1"/>
  <c r="Q21" i="1" s="1"/>
  <c r="Q19" i="1" s="1"/>
  <c r="P23" i="1"/>
  <c r="O23" i="1"/>
  <c r="M23" i="1"/>
  <c r="W22" i="1"/>
  <c r="W21" i="1" s="1"/>
  <c r="W19" i="1" s="1"/>
  <c r="V22" i="1"/>
  <c r="T22" i="1"/>
  <c r="S22" i="1"/>
  <c r="S21" i="1" s="1"/>
  <c r="S19" i="1" s="1"/>
  <c r="S149" i="1" s="1"/>
  <c r="R22" i="1"/>
  <c r="P22" i="1"/>
  <c r="O22" i="1"/>
  <c r="O21" i="1" s="1"/>
  <c r="M22" i="1"/>
  <c r="V21" i="1"/>
  <c r="T21" i="1"/>
  <c r="R21" i="1"/>
  <c r="P21" i="1"/>
  <c r="M21" i="1"/>
  <c r="O72" i="12" l="1"/>
  <c r="R248" i="7"/>
  <c r="S248" i="7"/>
  <c r="X39" i="7"/>
  <c r="O32" i="7"/>
  <c r="O31" i="7" s="1"/>
  <c r="Y35" i="9"/>
  <c r="U61" i="9"/>
  <c r="U56" i="9" s="1"/>
  <c r="U54" i="9" s="1"/>
  <c r="U50" i="9" s="1"/>
  <c r="U49" i="9" s="1"/>
  <c r="O61" i="9"/>
  <c r="O56" i="9" s="1"/>
  <c r="U66" i="9"/>
  <c r="O45" i="9"/>
  <c r="R46" i="9"/>
  <c r="S31" i="9"/>
  <c r="O41" i="9"/>
  <c r="O32" i="9"/>
  <c r="V21" i="9"/>
  <c r="R30" i="12"/>
  <c r="S21" i="9"/>
  <c r="S19" i="9" s="1"/>
  <c r="S142" i="9" s="1"/>
  <c r="O22" i="9"/>
  <c r="O21" i="9" s="1"/>
  <c r="U22" i="9"/>
  <c r="U21" i="9" s="1"/>
  <c r="R22" i="9"/>
  <c r="R21" i="9" s="1"/>
  <c r="N141" i="7"/>
  <c r="R23" i="7"/>
  <c r="O147" i="4"/>
  <c r="P147" i="4"/>
  <c r="P256" i="4" s="1"/>
  <c r="O27" i="8"/>
  <c r="O21" i="8" s="1"/>
  <c r="O19" i="8" s="1"/>
  <c r="T136" i="8"/>
  <c r="T240" i="8" s="1"/>
  <c r="M19" i="8"/>
  <c r="M136" i="8" s="1"/>
  <c r="M240" i="8" s="1"/>
  <c r="V136" i="8"/>
  <c r="V240" i="8" s="1"/>
  <c r="P39" i="12"/>
  <c r="T39" i="12"/>
  <c r="T35" i="12" s="1"/>
  <c r="U57" i="10"/>
  <c r="U55" i="10" s="1"/>
  <c r="O57" i="10"/>
  <c r="O55" i="10" s="1"/>
  <c r="V52" i="10"/>
  <c r="V51" i="10" s="1"/>
  <c r="R57" i="10"/>
  <c r="R55" i="10" s="1"/>
  <c r="R52" i="10" s="1"/>
  <c r="R51" i="10" s="1"/>
  <c r="P57" i="10"/>
  <c r="P55" i="10" s="1"/>
  <c r="P52" i="10" s="1"/>
  <c r="P51" i="10" s="1"/>
  <c r="U52" i="10"/>
  <c r="U51" i="10" s="1"/>
  <c r="S54" i="12"/>
  <c r="R54" i="12" s="1"/>
  <c r="V54" i="12"/>
  <c r="V53" i="12" s="1"/>
  <c r="S33" i="10"/>
  <c r="R23" i="10"/>
  <c r="U22" i="10"/>
  <c r="Q39" i="12"/>
  <c r="W23" i="12"/>
  <c r="W22" i="12" s="1"/>
  <c r="S136" i="8"/>
  <c r="S240" i="8" s="1"/>
  <c r="P33" i="8"/>
  <c r="R33" i="8"/>
  <c r="U46" i="8"/>
  <c r="O136" i="8"/>
  <c r="O240" i="8" s="1"/>
  <c r="W33" i="8"/>
  <c r="W136" i="8" s="1"/>
  <c r="W240" i="8" s="1"/>
  <c r="U34" i="8"/>
  <c r="U33" i="8"/>
  <c r="Q33" i="8"/>
  <c r="R27" i="8"/>
  <c r="O49" i="7"/>
  <c r="U23" i="7"/>
  <c r="O23" i="7"/>
  <c r="R25" i="12"/>
  <c r="R29" i="3"/>
  <c r="O55" i="12"/>
  <c r="U40" i="12"/>
  <c r="Q142" i="6"/>
  <c r="Q248" i="6" s="1"/>
  <c r="U66" i="6"/>
  <c r="U61" i="6"/>
  <c r="O61" i="6"/>
  <c r="R45" i="6"/>
  <c r="R31" i="6" s="1"/>
  <c r="R41" i="6"/>
  <c r="P31" i="6"/>
  <c r="P19" i="6" s="1"/>
  <c r="V49" i="12"/>
  <c r="V48" i="12" s="1"/>
  <c r="U31" i="6"/>
  <c r="S32" i="6"/>
  <c r="O23" i="6"/>
  <c r="O22" i="6" s="1"/>
  <c r="R56" i="5"/>
  <c r="R52" i="5" s="1"/>
  <c r="R51" i="5" s="1"/>
  <c r="R19" i="5" s="1"/>
  <c r="U33" i="5"/>
  <c r="R33" i="5"/>
  <c r="S34" i="5"/>
  <c r="P258" i="5"/>
  <c r="V19" i="5"/>
  <c r="V149" i="5" s="1"/>
  <c r="S19" i="5"/>
  <c r="S149" i="5" s="1"/>
  <c r="T46" i="12"/>
  <c r="R46" i="12" s="1"/>
  <c r="R43" i="3"/>
  <c r="T49" i="12"/>
  <c r="R46" i="3"/>
  <c r="R54" i="3"/>
  <c r="R59" i="12" s="1"/>
  <c r="T63" i="12"/>
  <c r="R63" i="12" s="1"/>
  <c r="R58" i="3"/>
  <c r="M67" i="12"/>
  <c r="M61" i="12" s="1"/>
  <c r="P59" i="3"/>
  <c r="P50" i="3" s="1"/>
  <c r="O178" i="12"/>
  <c r="M180" i="12"/>
  <c r="M179" i="12" s="1"/>
  <c r="P168" i="3"/>
  <c r="O168" i="3" s="1"/>
  <c r="T24" i="12"/>
  <c r="T23" i="12" s="1"/>
  <c r="T22" i="12" s="1"/>
  <c r="R24" i="3"/>
  <c r="V24" i="3" s="1"/>
  <c r="V22" i="3" s="1"/>
  <c r="T45" i="12"/>
  <c r="R42" i="3"/>
  <c r="W50" i="12"/>
  <c r="U50" i="12" s="1"/>
  <c r="U47" i="3"/>
  <c r="W37" i="12"/>
  <c r="W36" i="12" s="1"/>
  <c r="U34" i="3"/>
  <c r="U33" i="3" s="1"/>
  <c r="Q46" i="12"/>
  <c r="O46" i="12" s="1"/>
  <c r="O43" i="3"/>
  <c r="W46" i="12"/>
  <c r="U46" i="12" s="1"/>
  <c r="U43" i="3"/>
  <c r="W49" i="12"/>
  <c r="U46" i="3"/>
  <c r="U45" i="3" s="1"/>
  <c r="U54" i="3"/>
  <c r="U59" i="12" s="1"/>
  <c r="W45" i="12"/>
  <c r="U45" i="12" s="1"/>
  <c r="U42" i="3"/>
  <c r="T50" i="12"/>
  <c r="R50" i="12" s="1"/>
  <c r="R47" i="3"/>
  <c r="T53" i="12"/>
  <c r="R55" i="12"/>
  <c r="Q63" i="12"/>
  <c r="Q61" i="12" s="1"/>
  <c r="Q57" i="12" s="1"/>
  <c r="Q53" i="12" s="1"/>
  <c r="O58" i="3"/>
  <c r="W63" i="12"/>
  <c r="W61" i="12" s="1"/>
  <c r="U58" i="3"/>
  <c r="Q79" i="12"/>
  <c r="O81" i="12"/>
  <c r="U173" i="1"/>
  <c r="U163" i="1" s="1"/>
  <c r="U257" i="1" s="1"/>
  <c r="V150" i="1"/>
  <c r="U47" i="1"/>
  <c r="R33" i="1"/>
  <c r="S258" i="1"/>
  <c r="V39" i="12"/>
  <c r="S27" i="3"/>
  <c r="S28" i="12"/>
  <c r="W27" i="3"/>
  <c r="W28" i="12"/>
  <c r="W27" i="12" s="1"/>
  <c r="U29" i="3"/>
  <c r="U30" i="12"/>
  <c r="T27" i="3"/>
  <c r="T28" i="12"/>
  <c r="T27" i="12" s="1"/>
  <c r="V36" i="12"/>
  <c r="S48" i="12"/>
  <c r="U62" i="12"/>
  <c r="V27" i="3"/>
  <c r="V28" i="12"/>
  <c r="P29" i="12"/>
  <c r="O29" i="12" s="1"/>
  <c r="O30" i="12"/>
  <c r="T29" i="3"/>
  <c r="T30" i="12"/>
  <c r="T29" i="12" s="1"/>
  <c r="S39" i="12"/>
  <c r="W39" i="12"/>
  <c r="Q48" i="12"/>
  <c r="O50" i="12"/>
  <c r="W53" i="12"/>
  <c r="U55" i="12"/>
  <c r="R72" i="12"/>
  <c r="O62" i="12"/>
  <c r="P79" i="12"/>
  <c r="O80" i="12"/>
  <c r="T79" i="12"/>
  <c r="R81" i="12"/>
  <c r="S177" i="12"/>
  <c r="S23" i="12"/>
  <c r="V44" i="12"/>
  <c r="O54" i="12"/>
  <c r="V29" i="3"/>
  <c r="V30" i="12"/>
  <c r="V29" i="12" s="1"/>
  <c r="S44" i="12"/>
  <c r="Q28" i="12"/>
  <c r="Q27" i="12" s="1"/>
  <c r="S29" i="3"/>
  <c r="S30" i="12"/>
  <c r="S29" i="12" s="1"/>
  <c r="W29" i="3"/>
  <c r="W30" i="12"/>
  <c r="W29" i="12" s="1"/>
  <c r="S36" i="12"/>
  <c r="R37" i="12"/>
  <c r="P44" i="12"/>
  <c r="O45" i="12"/>
  <c r="O49" i="12"/>
  <c r="P48" i="12"/>
  <c r="U72" i="12"/>
  <c r="R62" i="12"/>
  <c r="W79" i="12"/>
  <c r="U81" i="12"/>
  <c r="S62" i="10"/>
  <c r="S57" i="10" s="1"/>
  <c r="S55" i="10" s="1"/>
  <c r="S52" i="10" s="1"/>
  <c r="S51" i="10" s="1"/>
  <c r="S19" i="10" s="1"/>
  <c r="S141" i="10" s="1"/>
  <c r="S245" i="10" s="1"/>
  <c r="S33" i="3"/>
  <c r="S31" i="3"/>
  <c r="W33" i="3"/>
  <c r="W31" i="3"/>
  <c r="P31" i="3"/>
  <c r="T33" i="3"/>
  <c r="T31" i="3"/>
  <c r="M40" i="12"/>
  <c r="M39" i="12" s="1"/>
  <c r="M31" i="3"/>
  <c r="Q31" i="3"/>
  <c r="V31" i="3"/>
  <c r="Q179" i="12"/>
  <c r="M54" i="12"/>
  <c r="P29" i="3"/>
  <c r="Q29" i="3"/>
  <c r="P33" i="3"/>
  <c r="P23" i="12"/>
  <c r="P27" i="12"/>
  <c r="Q33" i="3"/>
  <c r="Q36" i="12"/>
  <c r="Q23" i="12"/>
  <c r="Q22" i="12" s="1"/>
  <c r="Q36" i="3"/>
  <c r="Q69" i="3"/>
  <c r="U69" i="3"/>
  <c r="O71" i="3"/>
  <c r="M79" i="12"/>
  <c r="M24" i="12"/>
  <c r="Q177" i="12"/>
  <c r="W23" i="3"/>
  <c r="M48" i="12"/>
  <c r="Y38" i="3"/>
  <c r="M45" i="12"/>
  <c r="T69" i="3"/>
  <c r="S36" i="3"/>
  <c r="W36" i="3"/>
  <c r="R69" i="3"/>
  <c r="V69" i="3"/>
  <c r="M19" i="10"/>
  <c r="M141" i="10" s="1"/>
  <c r="M245" i="10" s="1"/>
  <c r="U165" i="3"/>
  <c r="T167" i="3"/>
  <c r="T179" i="12"/>
  <c r="Y34" i="3"/>
  <c r="S165" i="3"/>
  <c r="R165" i="3"/>
  <c r="V165" i="3"/>
  <c r="W165" i="3"/>
  <c r="W177" i="12"/>
  <c r="T36" i="3"/>
  <c r="T32" i="3" s="1"/>
  <c r="Q45" i="3"/>
  <c r="M69" i="3"/>
  <c r="P165" i="3"/>
  <c r="P177" i="12"/>
  <c r="T165" i="3"/>
  <c r="T177" i="12"/>
  <c r="W167" i="3"/>
  <c r="W179" i="12"/>
  <c r="Q22" i="3"/>
  <c r="Q55" i="3"/>
  <c r="Q53" i="3" s="1"/>
  <c r="S41" i="3"/>
  <c r="W41" i="3"/>
  <c r="O24" i="3"/>
  <c r="O24" i="12" s="1"/>
  <c r="T23" i="3"/>
  <c r="O28" i="3"/>
  <c r="O27" i="3" s="1"/>
  <c r="V41" i="3"/>
  <c r="S45" i="3"/>
  <c r="W45" i="3"/>
  <c r="M55" i="3"/>
  <c r="M53" i="3" s="1"/>
  <c r="M50" i="3" s="1"/>
  <c r="M167" i="3"/>
  <c r="M33" i="3"/>
  <c r="O54" i="3"/>
  <c r="O59" i="12" s="1"/>
  <c r="M23" i="3"/>
  <c r="S22" i="3"/>
  <c r="W22" i="3"/>
  <c r="M29" i="3"/>
  <c r="P36" i="3"/>
  <c r="M41" i="3"/>
  <c r="O46" i="3"/>
  <c r="V45" i="3"/>
  <c r="M165" i="3"/>
  <c r="M177" i="12"/>
  <c r="P27" i="3"/>
  <c r="M27" i="3"/>
  <c r="R36" i="3"/>
  <c r="V36" i="3"/>
  <c r="M45" i="3"/>
  <c r="O52" i="3"/>
  <c r="W50" i="3"/>
  <c r="P69" i="3"/>
  <c r="T22" i="3"/>
  <c r="O30" i="3"/>
  <c r="O29" i="3" s="1"/>
  <c r="O34" i="3"/>
  <c r="O37" i="12" s="1"/>
  <c r="M36" i="3"/>
  <c r="P41" i="3"/>
  <c r="T41" i="3"/>
  <c r="O44" i="3"/>
  <c r="P45" i="3"/>
  <c r="T45" i="3"/>
  <c r="W55" i="3"/>
  <c r="W53" i="3" s="1"/>
  <c r="Q41" i="3"/>
  <c r="Q50" i="3"/>
  <c r="T50" i="3"/>
  <c r="Q23" i="3"/>
  <c r="O25" i="3"/>
  <c r="O25" i="12" s="1"/>
  <c r="O37" i="3"/>
  <c r="U36" i="3"/>
  <c r="O38" i="3"/>
  <c r="O41" i="12" s="1"/>
  <c r="O47" i="3"/>
  <c r="T55" i="3"/>
  <c r="T53" i="3" s="1"/>
  <c r="U33" i="10"/>
  <c r="U166" i="10"/>
  <c r="U165" i="10" s="1"/>
  <c r="U164" i="10" s="1"/>
  <c r="U154" i="10" s="1"/>
  <c r="U244" i="10" s="1"/>
  <c r="R165" i="10"/>
  <c r="R164" i="10" s="1"/>
  <c r="R154" i="10" s="1"/>
  <c r="R244" i="10" s="1"/>
  <c r="V33" i="10"/>
  <c r="O52" i="10"/>
  <c r="O51" i="10" s="1"/>
  <c r="O39" i="10"/>
  <c r="O38" i="10" s="1"/>
  <c r="O34" i="10" s="1"/>
  <c r="O33" i="10" s="1"/>
  <c r="P19" i="10"/>
  <c r="P141" i="10" s="1"/>
  <c r="P245" i="10" s="1"/>
  <c r="U44" i="10"/>
  <c r="U43" i="10" s="1"/>
  <c r="S166" i="10"/>
  <c r="M19" i="9"/>
  <c r="M142" i="9" s="1"/>
  <c r="M248" i="9" s="1"/>
  <c r="P19" i="9"/>
  <c r="P142" i="9" s="1"/>
  <c r="W31" i="9"/>
  <c r="W19" i="9" s="1"/>
  <c r="W142" i="9" s="1"/>
  <c r="W248" i="9" s="1"/>
  <c r="R41" i="9"/>
  <c r="Q49" i="9"/>
  <c r="Q19" i="9" s="1"/>
  <c r="Q142" i="9" s="1"/>
  <c r="U46" i="9"/>
  <c r="U45" i="9" s="1"/>
  <c r="U31" i="9" s="1"/>
  <c r="V45" i="9"/>
  <c r="V31" i="9" s="1"/>
  <c r="V19" i="9" s="1"/>
  <c r="V142" i="9" s="1"/>
  <c r="M56" i="9"/>
  <c r="M54" i="9" s="1"/>
  <c r="M50" i="9" s="1"/>
  <c r="M49" i="9" s="1"/>
  <c r="T248" i="9"/>
  <c r="O169" i="9"/>
  <c r="O168" i="9" s="1"/>
  <c r="P168" i="9"/>
  <c r="S169" i="9"/>
  <c r="R45" i="9"/>
  <c r="O54" i="9"/>
  <c r="O50" i="9" s="1"/>
  <c r="O49" i="9" s="1"/>
  <c r="R56" i="9"/>
  <c r="R54" i="9" s="1"/>
  <c r="R50" i="9" s="1"/>
  <c r="R49" i="9" s="1"/>
  <c r="Q165" i="9"/>
  <c r="Q155" i="9" s="1"/>
  <c r="Q247" i="9" s="1"/>
  <c r="O167" i="9"/>
  <c r="O166" i="9" s="1"/>
  <c r="P166" i="9"/>
  <c r="S167" i="9"/>
  <c r="R136" i="8"/>
  <c r="R240" i="8" s="1"/>
  <c r="P69" i="8"/>
  <c r="U50" i="7"/>
  <c r="M248" i="7"/>
  <c r="R54" i="7"/>
  <c r="U56" i="7"/>
  <c r="U54" i="7" s="1"/>
  <c r="M19" i="7"/>
  <c r="R50" i="7"/>
  <c r="O164" i="7"/>
  <c r="O154" i="7" s="1"/>
  <c r="O247" i="7" s="1"/>
  <c r="S70" i="7"/>
  <c r="S80" i="12" s="1"/>
  <c r="U22" i="7"/>
  <c r="P69" i="7"/>
  <c r="P49" i="7" s="1"/>
  <c r="P19" i="7" s="1"/>
  <c r="P141" i="7" s="1"/>
  <c r="O31" i="6"/>
  <c r="O19" i="6" s="1"/>
  <c r="R22" i="6"/>
  <c r="R23" i="6"/>
  <c r="M19" i="6"/>
  <c r="M142" i="6" s="1"/>
  <c r="W31" i="6"/>
  <c r="T248" i="6"/>
  <c r="M248" i="6"/>
  <c r="O165" i="6"/>
  <c r="O155" i="6" s="1"/>
  <c r="O247" i="6" s="1"/>
  <c r="V45" i="6"/>
  <c r="V31" i="6" s="1"/>
  <c r="V142" i="6" s="1"/>
  <c r="S167" i="6"/>
  <c r="S169" i="6"/>
  <c r="S45" i="6"/>
  <c r="S31" i="6" s="1"/>
  <c r="S142" i="6" s="1"/>
  <c r="P166" i="6"/>
  <c r="P165" i="6" s="1"/>
  <c r="P155" i="6" s="1"/>
  <c r="P247" i="6" s="1"/>
  <c r="P168" i="6"/>
  <c r="P150" i="5"/>
  <c r="T149" i="5"/>
  <c r="T150" i="5"/>
  <c r="M150" i="5"/>
  <c r="O173" i="5"/>
  <c r="O163" i="5" s="1"/>
  <c r="O257" i="5" s="1"/>
  <c r="Q21" i="5"/>
  <c r="O51" i="5"/>
  <c r="W19" i="5"/>
  <c r="W149" i="5" s="1"/>
  <c r="U51" i="5"/>
  <c r="U19" i="5" s="1"/>
  <c r="U149" i="5" s="1"/>
  <c r="M258" i="5"/>
  <c r="Q33" i="5"/>
  <c r="S19" i="4"/>
  <c r="S147" i="4" s="1"/>
  <c r="S256" i="4" s="1"/>
  <c r="T256" i="4"/>
  <c r="W19" i="4"/>
  <c r="W147" i="4" s="1"/>
  <c r="W256" i="4" s="1"/>
  <c r="Q256" i="4"/>
  <c r="U19" i="4"/>
  <c r="U147" i="4" s="1"/>
  <c r="U256" i="4" s="1"/>
  <c r="V19" i="4"/>
  <c r="V147" i="4" s="1"/>
  <c r="V256" i="4" s="1"/>
  <c r="R19" i="4"/>
  <c r="R147" i="4" s="1"/>
  <c r="R256" i="4" s="1"/>
  <c r="T147" i="4"/>
  <c r="M256" i="4"/>
  <c r="Q34" i="4"/>
  <c r="O42" i="3"/>
  <c r="O70" i="3"/>
  <c r="S69" i="3"/>
  <c r="W69" i="3"/>
  <c r="S23" i="3"/>
  <c r="O51" i="3"/>
  <c r="O166" i="3"/>
  <c r="Q165" i="3"/>
  <c r="R33" i="3"/>
  <c r="V33" i="3"/>
  <c r="P22" i="3"/>
  <c r="P23" i="3"/>
  <c r="Q167" i="3"/>
  <c r="P51" i="1"/>
  <c r="P19" i="1" s="1"/>
  <c r="P149" i="1" s="1"/>
  <c r="P258" i="1"/>
  <c r="V258" i="1"/>
  <c r="O19" i="1"/>
  <c r="O149" i="1" s="1"/>
  <c r="R19" i="1"/>
  <c r="R149" i="1" s="1"/>
  <c r="R258" i="1" s="1"/>
  <c r="M150" i="1"/>
  <c r="T150" i="1"/>
  <c r="P150" i="1"/>
  <c r="W149" i="1"/>
  <c r="W258" i="1" s="1"/>
  <c r="Q149" i="1"/>
  <c r="Q258" i="1" s="1"/>
  <c r="Q150" i="1"/>
  <c r="U19" i="1"/>
  <c r="U149" i="1" s="1"/>
  <c r="S150" i="1"/>
  <c r="M258" i="1"/>
  <c r="O173" i="1"/>
  <c r="O163" i="1" s="1"/>
  <c r="O257" i="1" s="1"/>
  <c r="T258" i="1"/>
  <c r="P72" i="1"/>
  <c r="O19" i="7" l="1"/>
  <c r="P248" i="7"/>
  <c r="P167" i="3"/>
  <c r="P164" i="3" s="1"/>
  <c r="P154" i="3" s="1"/>
  <c r="P246" i="3" s="1"/>
  <c r="P180" i="12"/>
  <c r="O31" i="9"/>
  <c r="U19" i="9"/>
  <c r="U142" i="9" s="1"/>
  <c r="R31" i="9"/>
  <c r="O19" i="9"/>
  <c r="O142" i="9" s="1"/>
  <c r="O141" i="7"/>
  <c r="R39" i="12"/>
  <c r="W142" i="6"/>
  <c r="W248" i="6" s="1"/>
  <c r="P136" i="8"/>
  <c r="P240" i="8" s="1"/>
  <c r="U136" i="8"/>
  <c r="U240" i="8" s="1"/>
  <c r="Q136" i="8"/>
  <c r="Q240" i="8" s="1"/>
  <c r="Q35" i="12"/>
  <c r="V23" i="3"/>
  <c r="S53" i="12"/>
  <c r="R53" i="12" s="1"/>
  <c r="T44" i="12"/>
  <c r="R44" i="12" s="1"/>
  <c r="R45" i="12"/>
  <c r="O39" i="12"/>
  <c r="U37" i="12"/>
  <c r="U39" i="12"/>
  <c r="U41" i="3"/>
  <c r="U54" i="12"/>
  <c r="O40" i="12"/>
  <c r="V19" i="10"/>
  <c r="V141" i="10" s="1"/>
  <c r="V245" i="10" s="1"/>
  <c r="U19" i="10"/>
  <c r="U141" i="10" s="1"/>
  <c r="U245" i="10" s="1"/>
  <c r="R41" i="3"/>
  <c r="P55" i="3"/>
  <c r="P53" i="3" s="1"/>
  <c r="Q52" i="12"/>
  <c r="W35" i="12"/>
  <c r="R80" i="12"/>
  <c r="S79" i="12"/>
  <c r="U49" i="12"/>
  <c r="T52" i="12"/>
  <c r="W44" i="12"/>
  <c r="U44" i="12" s="1"/>
  <c r="R31" i="3"/>
  <c r="O63" i="12"/>
  <c r="R24" i="12"/>
  <c r="Q44" i="12"/>
  <c r="O44" i="12" s="1"/>
  <c r="R45" i="3"/>
  <c r="O79" i="12"/>
  <c r="U31" i="3"/>
  <c r="T48" i="12"/>
  <c r="P142" i="6"/>
  <c r="O142" i="6" s="1"/>
  <c r="U142" i="6"/>
  <c r="R149" i="5"/>
  <c r="R150" i="5"/>
  <c r="S150" i="5"/>
  <c r="V150" i="5"/>
  <c r="O256" i="4"/>
  <c r="U24" i="3"/>
  <c r="V24" i="12"/>
  <c r="V23" i="12" s="1"/>
  <c r="U23" i="12" s="1"/>
  <c r="R23" i="3"/>
  <c r="R22" i="3"/>
  <c r="R21" i="3" s="1"/>
  <c r="T61" i="12"/>
  <c r="O177" i="12"/>
  <c r="R29" i="12"/>
  <c r="V168" i="3"/>
  <c r="S168" i="3"/>
  <c r="R48" i="12"/>
  <c r="U63" i="12"/>
  <c r="W48" i="12"/>
  <c r="U48" i="12" s="1"/>
  <c r="S59" i="3"/>
  <c r="O59" i="3"/>
  <c r="O55" i="3" s="1"/>
  <c r="O53" i="3" s="1"/>
  <c r="P67" i="12"/>
  <c r="Q21" i="3"/>
  <c r="R49" i="12"/>
  <c r="S32" i="3"/>
  <c r="U258" i="1"/>
  <c r="U150" i="1"/>
  <c r="R150" i="1"/>
  <c r="R79" i="12"/>
  <c r="W21" i="3"/>
  <c r="W21" i="12"/>
  <c r="R177" i="12"/>
  <c r="W52" i="12"/>
  <c r="T21" i="12"/>
  <c r="Q21" i="12"/>
  <c r="R23" i="12"/>
  <c r="S22" i="12"/>
  <c r="S27" i="12"/>
  <c r="R27" i="12" s="1"/>
  <c r="R28" i="12"/>
  <c r="V21" i="3"/>
  <c r="T49" i="3"/>
  <c r="S21" i="3"/>
  <c r="W32" i="3"/>
  <c r="O48" i="12"/>
  <c r="U28" i="12"/>
  <c r="U27" i="12" s="1"/>
  <c r="V27" i="12"/>
  <c r="O28" i="12"/>
  <c r="V177" i="12"/>
  <c r="U177" i="12" s="1"/>
  <c r="P49" i="3"/>
  <c r="T21" i="3"/>
  <c r="O27" i="12"/>
  <c r="U53" i="12"/>
  <c r="S35" i="12"/>
  <c r="R36" i="12"/>
  <c r="U29" i="12"/>
  <c r="R178" i="12"/>
  <c r="V35" i="12"/>
  <c r="U36" i="12"/>
  <c r="P21" i="3"/>
  <c r="O33" i="3"/>
  <c r="O31" i="3"/>
  <c r="Q32" i="3"/>
  <c r="U32" i="3"/>
  <c r="Q49" i="3"/>
  <c r="W49" i="3"/>
  <c r="M164" i="3"/>
  <c r="M154" i="3" s="1"/>
  <c r="M246" i="3" s="1"/>
  <c r="M49" i="3"/>
  <c r="O69" i="3"/>
  <c r="P22" i="12"/>
  <c r="P21" i="12" s="1"/>
  <c r="O23" i="12"/>
  <c r="P32" i="3"/>
  <c r="P36" i="12"/>
  <c r="P35" i="12" s="1"/>
  <c r="M23" i="12"/>
  <c r="M22" i="12" s="1"/>
  <c r="M21" i="12" s="1"/>
  <c r="M57" i="12"/>
  <c r="M53" i="12" s="1"/>
  <c r="M52" i="12" s="1"/>
  <c r="Q176" i="12"/>
  <c r="Q166" i="12" s="1"/>
  <c r="Q258" i="12" s="1"/>
  <c r="M44" i="12"/>
  <c r="W164" i="3"/>
  <c r="W154" i="3" s="1"/>
  <c r="W246" i="3" s="1"/>
  <c r="M35" i="12"/>
  <c r="M22" i="3"/>
  <c r="M21" i="3" s="1"/>
  <c r="T164" i="3"/>
  <c r="T154" i="3" s="1"/>
  <c r="T246" i="3" s="1"/>
  <c r="T176" i="12"/>
  <c r="T166" i="12" s="1"/>
  <c r="T258" i="12" s="1"/>
  <c r="T259" i="12" s="1"/>
  <c r="O36" i="3"/>
  <c r="R32" i="3"/>
  <c r="W176" i="12"/>
  <c r="W166" i="12" s="1"/>
  <c r="W258" i="12" s="1"/>
  <c r="W259" i="12" s="1"/>
  <c r="O22" i="3"/>
  <c r="O21" i="3" s="1"/>
  <c r="O167" i="3"/>
  <c r="O165" i="3"/>
  <c r="O23" i="3"/>
  <c r="M32" i="3"/>
  <c r="M176" i="12"/>
  <c r="M166" i="12" s="1"/>
  <c r="M258" i="12" s="1"/>
  <c r="O41" i="3"/>
  <c r="V32" i="3"/>
  <c r="O45" i="3"/>
  <c r="S165" i="10"/>
  <c r="S164" i="10" s="1"/>
  <c r="S154" i="10" s="1"/>
  <c r="S244" i="10" s="1"/>
  <c r="V166" i="10"/>
  <c r="V165" i="10" s="1"/>
  <c r="V164" i="10" s="1"/>
  <c r="V154" i="10" s="1"/>
  <c r="V244" i="10" s="1"/>
  <c r="R39" i="10"/>
  <c r="Q248" i="9"/>
  <c r="R169" i="9"/>
  <c r="R168" i="9" s="1"/>
  <c r="S168" i="9"/>
  <c r="V169" i="9"/>
  <c r="R19" i="9"/>
  <c r="R142" i="9" s="1"/>
  <c r="P165" i="9"/>
  <c r="P155" i="9" s="1"/>
  <c r="P247" i="9" s="1"/>
  <c r="P248" i="9" s="1"/>
  <c r="O165" i="9"/>
  <c r="O155" i="9" s="1"/>
  <c r="O247" i="9" s="1"/>
  <c r="R167" i="9"/>
  <c r="R166" i="9" s="1"/>
  <c r="S166" i="9"/>
  <c r="V167" i="9"/>
  <c r="S69" i="7"/>
  <c r="S49" i="7" s="1"/>
  <c r="R70" i="7"/>
  <c r="R69" i="7" s="1"/>
  <c r="R49" i="7" s="1"/>
  <c r="V80" i="12"/>
  <c r="R169" i="6"/>
  <c r="R168" i="6" s="1"/>
  <c r="V169" i="6"/>
  <c r="S168" i="6"/>
  <c r="R167" i="6"/>
  <c r="R166" i="6" s="1"/>
  <c r="V167" i="6"/>
  <c r="S166" i="6"/>
  <c r="S165" i="6" s="1"/>
  <c r="S155" i="6" s="1"/>
  <c r="S247" i="6" s="1"/>
  <c r="S248" i="6" s="1"/>
  <c r="R142" i="6"/>
  <c r="U150" i="5"/>
  <c r="W150" i="5"/>
  <c r="Q19" i="5"/>
  <c r="W148" i="4"/>
  <c r="Q164" i="3"/>
  <c r="Q154" i="3" s="1"/>
  <c r="Q246" i="3" s="1"/>
  <c r="O258" i="1"/>
  <c r="O150" i="1"/>
  <c r="O248" i="7" l="1"/>
  <c r="T34" i="12"/>
  <c r="W19" i="3"/>
  <c r="W141" i="3" s="1"/>
  <c r="O248" i="9"/>
  <c r="S52" i="12"/>
  <c r="R52" i="12" s="1"/>
  <c r="T19" i="12"/>
  <c r="O19" i="10"/>
  <c r="O141" i="10" s="1"/>
  <c r="O245" i="10" s="1"/>
  <c r="R38" i="10"/>
  <c r="R34" i="10" s="1"/>
  <c r="R33" i="10" s="1"/>
  <c r="R19" i="10" s="1"/>
  <c r="R141" i="10" s="1"/>
  <c r="R245" i="10" s="1"/>
  <c r="R40" i="12"/>
  <c r="Q34" i="12"/>
  <c r="Q19" i="12" s="1"/>
  <c r="V79" i="12"/>
  <c r="U80" i="12"/>
  <c r="P248" i="6"/>
  <c r="O248" i="6" s="1"/>
  <c r="Q149" i="5"/>
  <c r="Q258" i="5" s="1"/>
  <c r="O258" i="5" s="1"/>
  <c r="O19" i="5"/>
  <c r="V22" i="12"/>
  <c r="U22" i="12" s="1"/>
  <c r="O50" i="3"/>
  <c r="O49" i="3" s="1"/>
  <c r="O19" i="3" s="1"/>
  <c r="O141" i="3" s="1"/>
  <c r="Q19" i="3"/>
  <c r="Q141" i="3" s="1"/>
  <c r="O67" i="12"/>
  <c r="P61" i="12"/>
  <c r="W34" i="12"/>
  <c r="W19" i="12" s="1"/>
  <c r="R168" i="3"/>
  <c r="R167" i="3" s="1"/>
  <c r="R164" i="3" s="1"/>
  <c r="R154" i="3" s="1"/>
  <c r="R246" i="3" s="1"/>
  <c r="S167" i="3"/>
  <c r="S164" i="3" s="1"/>
  <c r="S154" i="3" s="1"/>
  <c r="S246" i="3" s="1"/>
  <c r="P179" i="12"/>
  <c r="O180" i="12"/>
  <c r="U168" i="3"/>
  <c r="U167" i="3" s="1"/>
  <c r="U164" i="3" s="1"/>
  <c r="U154" i="3" s="1"/>
  <c r="U246" i="3" s="1"/>
  <c r="V167" i="3"/>
  <c r="V164" i="3" s="1"/>
  <c r="V154" i="3" s="1"/>
  <c r="V246" i="3" s="1"/>
  <c r="U24" i="12"/>
  <c r="U22" i="3"/>
  <c r="U21" i="3" s="1"/>
  <c r="U23" i="3"/>
  <c r="T19" i="3"/>
  <c r="T141" i="3" s="1"/>
  <c r="R59" i="3"/>
  <c r="S67" i="12"/>
  <c r="S55" i="3"/>
  <c r="S53" i="3" s="1"/>
  <c r="S50" i="3"/>
  <c r="S49" i="3" s="1"/>
  <c r="S19" i="3" s="1"/>
  <c r="S141" i="3" s="1"/>
  <c r="R35" i="12"/>
  <c r="S34" i="12"/>
  <c r="R34" i="12" s="1"/>
  <c r="R22" i="12"/>
  <c r="S21" i="12"/>
  <c r="V34" i="12"/>
  <c r="U35" i="12"/>
  <c r="O35" i="12"/>
  <c r="P34" i="12"/>
  <c r="P19" i="3"/>
  <c r="P141" i="3" s="1"/>
  <c r="M19" i="3"/>
  <c r="M141" i="3" s="1"/>
  <c r="M153" i="12" s="1"/>
  <c r="M259" i="12" s="1"/>
  <c r="O32" i="3"/>
  <c r="O36" i="12"/>
  <c r="O22" i="12"/>
  <c r="O21" i="12" s="1"/>
  <c r="M34" i="12"/>
  <c r="M19" i="12" s="1"/>
  <c r="O164" i="3"/>
  <c r="O154" i="3" s="1"/>
  <c r="O246" i="3" s="1"/>
  <c r="Q247" i="3"/>
  <c r="V166" i="9"/>
  <c r="U167" i="9"/>
  <c r="U166" i="9" s="1"/>
  <c r="S165" i="9"/>
  <c r="S155" i="9" s="1"/>
  <c r="S247" i="9" s="1"/>
  <c r="S248" i="9" s="1"/>
  <c r="R165" i="9"/>
  <c r="R155" i="9" s="1"/>
  <c r="R247" i="9" s="1"/>
  <c r="R248" i="9" s="1"/>
  <c r="V168" i="9"/>
  <c r="U169" i="9"/>
  <c r="U168" i="9" s="1"/>
  <c r="U70" i="7"/>
  <c r="U69" i="7" s="1"/>
  <c r="U49" i="7" s="1"/>
  <c r="V69" i="7"/>
  <c r="V49" i="7" s="1"/>
  <c r="V168" i="6"/>
  <c r="U169" i="6"/>
  <c r="U168" i="6" s="1"/>
  <c r="V166" i="6"/>
  <c r="V165" i="6" s="1"/>
  <c r="V155" i="6" s="1"/>
  <c r="V247" i="6" s="1"/>
  <c r="V248" i="6" s="1"/>
  <c r="U167" i="6"/>
  <c r="U166" i="6" s="1"/>
  <c r="R165" i="6"/>
  <c r="R155" i="6" s="1"/>
  <c r="R247" i="6" s="1"/>
  <c r="R248" i="6" s="1"/>
  <c r="Q150" i="5"/>
  <c r="W247" i="3" l="1"/>
  <c r="T247" i="3"/>
  <c r="O34" i="12"/>
  <c r="U34" i="12"/>
  <c r="U79" i="12"/>
  <c r="V52" i="12"/>
  <c r="U52" i="12" s="1"/>
  <c r="O149" i="5"/>
  <c r="O150" i="5"/>
  <c r="V21" i="12"/>
  <c r="U21" i="12" s="1"/>
  <c r="R67" i="12"/>
  <c r="S61" i="12"/>
  <c r="R61" i="12" s="1"/>
  <c r="V59" i="3"/>
  <c r="R50" i="3"/>
  <c r="R49" i="3" s="1"/>
  <c r="R19" i="3" s="1"/>
  <c r="R141" i="3" s="1"/>
  <c r="R55" i="3"/>
  <c r="R53" i="3" s="1"/>
  <c r="R180" i="12"/>
  <c r="S179" i="12"/>
  <c r="P57" i="12"/>
  <c r="O61" i="12"/>
  <c r="V179" i="12"/>
  <c r="O179" i="12"/>
  <c r="P176" i="12"/>
  <c r="R21" i="12"/>
  <c r="S19" i="12"/>
  <c r="M247" i="3"/>
  <c r="S247" i="3"/>
  <c r="P247" i="3"/>
  <c r="O247" i="3"/>
  <c r="U165" i="9"/>
  <c r="U155" i="9" s="1"/>
  <c r="U247" i="9" s="1"/>
  <c r="U248" i="9" s="1"/>
  <c r="V165" i="9"/>
  <c r="V155" i="9" s="1"/>
  <c r="V247" i="9" s="1"/>
  <c r="V248" i="9" s="1"/>
  <c r="U165" i="6"/>
  <c r="U155" i="6" s="1"/>
  <c r="U247" i="6" s="1"/>
  <c r="U248" i="6" s="1"/>
  <c r="R247" i="3" l="1"/>
  <c r="V19" i="12"/>
  <c r="U19" i="12" s="1"/>
  <c r="U179" i="12"/>
  <c r="V176" i="12"/>
  <c r="U59" i="3"/>
  <c r="V67" i="12"/>
  <c r="V50" i="3"/>
  <c r="V49" i="3" s="1"/>
  <c r="V19" i="3" s="1"/>
  <c r="V55" i="3"/>
  <c r="V53" i="3" s="1"/>
  <c r="P166" i="12"/>
  <c r="O176" i="12"/>
  <c r="R179" i="12"/>
  <c r="S176" i="12"/>
  <c r="O57" i="12"/>
  <c r="P53" i="12"/>
  <c r="R19" i="12"/>
  <c r="O53" i="12" l="1"/>
  <c r="P52" i="12"/>
  <c r="R176" i="12"/>
  <c r="S166" i="12"/>
  <c r="U176" i="12"/>
  <c r="V166" i="12"/>
  <c r="V61" i="12"/>
  <c r="U61" i="12" s="1"/>
  <c r="U67" i="12"/>
  <c r="P258" i="12"/>
  <c r="O166" i="12"/>
  <c r="U50" i="3"/>
  <c r="U49" i="3" s="1"/>
  <c r="U19" i="3" s="1"/>
  <c r="U141" i="3" s="1"/>
  <c r="U55" i="3"/>
  <c r="U53" i="3" s="1"/>
  <c r="V141" i="3"/>
  <c r="U247" i="3" l="1"/>
  <c r="V247" i="3"/>
  <c r="O258" i="12"/>
  <c r="U166" i="12"/>
  <c r="V258" i="12"/>
  <c r="V259" i="12" s="1"/>
  <c r="O52" i="12"/>
  <c r="P19" i="12"/>
  <c r="R166" i="12"/>
  <c r="S258" i="12"/>
  <c r="S259" i="12" s="1"/>
  <c r="U258" i="12" l="1"/>
  <c r="O19" i="12"/>
  <c r="R258" i="12"/>
</calcChain>
</file>

<file path=xl/comments1.xml><?xml version="1.0" encoding="utf-8"?>
<comments xmlns="http://schemas.openxmlformats.org/spreadsheetml/2006/main">
  <authors>
    <author>Автор</author>
  </authors>
  <commentList>
    <comment ref="A5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<sst xmlns="http://schemas.openxmlformats.org/spreadsheetml/2006/main" count="6788" uniqueCount="526">
  <si>
    <t>ПРИЛОЖЕНИЕ 1</t>
  </si>
  <si>
    <t>к Порядку составления и ведения</t>
  </si>
  <si>
    <t>реестра расходных обязательств</t>
  </si>
  <si>
    <t>Воскресенского  муниципального района</t>
  </si>
  <si>
    <t>Таблица 1. РЕЕСТР РАСХОДНЫХ ОБЯЗАТЕЛЬСТВ БЛАГОВЕЩЕНСКОГО СЕЛЬСОВЕТА ВОСКРЕСЕНСКОГО МУНИЦИПАЛЬНОГО РАЙОНА</t>
  </si>
  <si>
    <t>ПО РАСХОДНЫМ ОБЯЗАТЕЛЬСТВАМ, ИСПОЛНЯЕМЫМ ЗА СЧЕТ СОБСТВЕННЫХ</t>
  </si>
  <si>
    <t>ДОХОДОВ И ИСТОЧНИКОВ ФИНАНСИРОВАНИЯ ДЕФИЦИТА  БЮДЖЕТА, ЗА ИСКЛЮЧЕНИЕМ ОСТАТКОВ СУБВЕНЦИЙ ПРОШЛЫХ ЛЕТ НА 2017-2019 ГОДЫ</t>
  </si>
  <si>
    <t>№</t>
  </si>
  <si>
    <t>Содержание расходного обязательства</t>
  </si>
  <si>
    <t>Наименование муниципальной услуги (работы)</t>
  </si>
  <si>
    <t>Код муниципальноц услуги (работы)</t>
  </si>
  <si>
    <t>Коды классификации</t>
  </si>
  <si>
    <t>Реквизиты нормативного правового акта, договора, соглашения (тип, дата, номер, наименорвание), номер статьи, части, пункта, подпункта, абзаца</t>
  </si>
  <si>
    <t>Дата вступления в силу нормативного правового акта, договора, соглашения</t>
  </si>
  <si>
    <t>Дата окончания действия нормативного правового акта, договора, соглашения</t>
  </si>
  <si>
    <t>расходов бюджетов</t>
  </si>
  <si>
    <t>РЗ</t>
  </si>
  <si>
    <t>ПР</t>
  </si>
  <si>
    <t>ЦС</t>
  </si>
  <si>
    <t>ВР</t>
  </si>
  <si>
    <t xml:space="preserve">Объем средств на исполнение расход но го обязательства . (тыс. рублей)        </t>
  </si>
  <si>
    <t>отчетный финасовый год</t>
  </si>
  <si>
    <t>текущий  финансовый год (первоначальный план)</t>
  </si>
  <si>
    <t>текущий финансовый год (факт)</t>
  </si>
  <si>
    <t xml:space="preserve">очередной финансовый год </t>
  </si>
  <si>
    <t xml:space="preserve">1 -ый год планового периода </t>
  </si>
  <si>
    <t xml:space="preserve">2-ой гид планового периода </t>
  </si>
  <si>
    <t>Всего</t>
  </si>
  <si>
    <t>БДО</t>
  </si>
  <si>
    <t>БПО</t>
  </si>
  <si>
    <t>А</t>
  </si>
  <si>
    <t>Расходные обязательства по оказанию муниципальных услуг (выполнению работ), включая ассигнования на закупки товаров, работ, услуг для обеспечения муниципальных нужд</t>
  </si>
  <si>
    <t xml:space="preserve">  1. Содержание органа местного самоуправления</t>
  </si>
  <si>
    <t>1.1.</t>
  </si>
  <si>
    <t>Выплаты персоналу органа местного самоуправления</t>
  </si>
  <si>
    <t>х</t>
  </si>
  <si>
    <t>01</t>
  </si>
  <si>
    <t>04</t>
  </si>
  <si>
    <t>устав глава 1 ст.4 п.1,2,3 Решение  с/с№51 от 25.12.15г.</t>
  </si>
  <si>
    <t>19.04.11г.</t>
  </si>
  <si>
    <t>бессрочно</t>
  </si>
  <si>
    <t>1.1.1.</t>
  </si>
  <si>
    <t>Финансирование расходов на содержание органов местного самоуправления поселения</t>
  </si>
  <si>
    <t>7770100000</t>
  </si>
  <si>
    <t>120</t>
  </si>
  <si>
    <t>01.01.16г</t>
  </si>
  <si>
    <t>31.12.16г.</t>
  </si>
  <si>
    <t>7770120190</t>
  </si>
  <si>
    <t>77701020800</t>
  </si>
  <si>
    <t>1.2.</t>
  </si>
  <si>
    <t>Закупка товаров, работ, услуг в целях содержания органа местного самоуправления</t>
  </si>
  <si>
    <t>240</t>
  </si>
  <si>
    <t>1.2.1</t>
  </si>
  <si>
    <t>1.3</t>
  </si>
  <si>
    <t>Иные расходы</t>
  </si>
  <si>
    <t>1.3.1</t>
  </si>
  <si>
    <t>850</t>
  </si>
  <si>
    <t>1.4.</t>
  </si>
  <si>
    <t>Другие общегосударственные вопросы</t>
  </si>
  <si>
    <t>13</t>
  </si>
  <si>
    <t>7770492260</t>
  </si>
  <si>
    <t>200</t>
  </si>
  <si>
    <t>1.4.1.</t>
  </si>
  <si>
    <t>2. Обеспечение выполнения функций казенных учреждений, в том числе по оказанию муниципальных услуг (выполнения работ) физическим и (или) юридическим лицам</t>
  </si>
  <si>
    <t>2.1.</t>
  </si>
  <si>
    <t>Выплаты персоналу  казенных учреждений</t>
  </si>
  <si>
    <t>2.1.1.</t>
  </si>
  <si>
    <t>Обеспечение первичных мер пожарной безопасности в границах населённых пунктов поселения</t>
  </si>
  <si>
    <t>03</t>
  </si>
  <si>
    <t>10</t>
  </si>
  <si>
    <t>1120547590</t>
  </si>
  <si>
    <t>устав глава 1 ст.4 п.9    Решение  с/с№51 от 25.12.15г</t>
  </si>
  <si>
    <t>2.1.2</t>
  </si>
  <si>
    <t>Создание условий для организации досуга и обеспечения жителей поселения услугами организаций культуры</t>
  </si>
  <si>
    <t>08</t>
  </si>
  <si>
    <t>устав  глава 1 статья 4 п.12</t>
  </si>
  <si>
    <t>Услуги по организации досуга населения в учреждениях клубного типа</t>
  </si>
  <si>
    <t>2.3</t>
  </si>
  <si>
    <t>091440590</t>
  </si>
  <si>
    <t>110</t>
  </si>
  <si>
    <t>Решение  с/с№51 от 25.12.15г</t>
  </si>
  <si>
    <t>2.2.</t>
  </si>
  <si>
    <t>Закупка товаров, работ, услуг в целях содержания  казенных учреждений</t>
  </si>
  <si>
    <t>2.2.1</t>
  </si>
  <si>
    <t>2.2.2</t>
  </si>
  <si>
    <t>2.3.</t>
  </si>
  <si>
    <t>2.3.1</t>
  </si>
  <si>
    <t>2.3.2</t>
  </si>
  <si>
    <t>3. Закупка товаров, работ и услуг для муниципальных нужд (за исключением обеспечения выполнения функций казенного учреждения и  бюджетных инвестиций в объекты муниципальной собственности казенных учреждений)</t>
  </si>
  <si>
    <t>3.1</t>
  </si>
  <si>
    <t>Закупка товаров, работ, услуг в целях формирования муниципального материального резерва</t>
  </si>
  <si>
    <t>3.1.1</t>
  </si>
  <si>
    <t>Участие в предупреждении и ликвидации последствий чрезвычайных ситуаций в границах поселения</t>
  </si>
  <si>
    <t>09</t>
  </si>
  <si>
    <t>3.1.2.</t>
  </si>
  <si>
    <t>Дорожная деятельность в отношении автомобильных дорог местного значения в границах населённых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муниципальногои контроля за сохранностью автомобильных дорог местного значения в границах населённых пунктов поселения, а также осуществление иных полномочий1 в области использования автомобильных дорог и осуществления дорожной деятельности в соответствии с законодательством Р Ф</t>
  </si>
  <si>
    <t>0750102030</t>
  </si>
  <si>
    <t>устав глава 1 статья 4 п.5  Решение  с/с№51 от 25.12.15г</t>
  </si>
  <si>
    <t>19.04.11г.                                                                                                                                            01.01.2016</t>
  </si>
  <si>
    <t>бессрочно31.12.2016г</t>
  </si>
  <si>
    <t>0750000000</t>
  </si>
  <si>
    <t>устав глава 1 статья 4 п.5 Решение  с/с№51 от 25.12.15г</t>
  </si>
  <si>
    <t>3.1.3.</t>
  </si>
  <si>
    <t>Утвержд. правил благоустройства территории поселения, устанавливающих в том числе требования по содержанию зданий (вкл. жилые дома), сооружений и земельных участков, на которых они расположены, к внешнему виду фасадов и ограждений соотв. зданий и сооружений, перечень работи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орган-я благоустройства терр.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населённых пунктов поселения</t>
  </si>
  <si>
    <t>05</t>
  </si>
  <si>
    <t>0740000000</t>
  </si>
  <si>
    <t>устав  глава 4 статья 4 п.4 Решение  с/с№51 от 25.12.15г</t>
  </si>
  <si>
    <t>уличное освещение</t>
  </si>
  <si>
    <t>уличное освещение (ремонт)</t>
  </si>
  <si>
    <t>озеленение</t>
  </si>
  <si>
    <t>ремонт памятников</t>
  </si>
  <si>
    <t>содержание транспорта</t>
  </si>
  <si>
    <t>3.1.4.</t>
  </si>
  <si>
    <t>Организация сбора и вывоза бытовых отходов и мусора</t>
  </si>
  <si>
    <t>0740205030</t>
  </si>
  <si>
    <t>3.1.5.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</si>
  <si>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</si>
  <si>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ремонт колодцев</t>
  </si>
  <si>
    <t>3520503</t>
  </si>
  <si>
    <t>02</t>
  </si>
  <si>
    <t>3.1.6.</t>
  </si>
  <si>
    <t>Организация ритуальных услуг и содержание мест захоронения</t>
  </si>
  <si>
    <t>0740104010</t>
  </si>
  <si>
    <t>3.2.</t>
  </si>
  <si>
    <t>Иные закупки товаров, работ и услуг для муниципальных нужд</t>
  </si>
  <si>
    <t>4. Предоставление субсидий бюджетным и автономным учреждениям, включая субсидии на финансовое обеспечение выполнения ими муниципального задания (за исключением субсидий на осуществление капитальных вложений в объекты капитального строительства муниципальной собюственности илди приобретение недвижимого имущества в муниципальную собственость)</t>
  </si>
  <si>
    <t>4.1.</t>
  </si>
  <si>
    <t>Предоставление субсидий бюджетным учреждениям</t>
  </si>
  <si>
    <t>4.1.1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</si>
  <si>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</si>
  <si>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4.1.1.1</t>
  </si>
  <si>
    <t>4.1.2.</t>
  </si>
  <si>
    <t>Субсидии бюджетным учреждениям на иные цели</t>
  </si>
  <si>
    <t>4.1.2.1</t>
  </si>
  <si>
    <t>4.1.3</t>
  </si>
  <si>
    <t>Гранты в форме субсидий бюджетным учреждениям</t>
  </si>
  <si>
    <t>4.1.3.1</t>
  </si>
  <si>
    <t>4.2.</t>
  </si>
  <si>
    <t>Предоставление субсидий автонономным учреждениям</t>
  </si>
  <si>
    <t>4.2.1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</si>
  <si>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</si>
  <si>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4.2.2.</t>
  </si>
  <si>
    <t>Субсидии бюджетным автономным на иные цели</t>
  </si>
  <si>
    <t>4.2.2.1</t>
  </si>
  <si>
    <t>4.2.3</t>
  </si>
  <si>
    <t>Гранты в форме субсидий автономным учреждениям</t>
  </si>
  <si>
    <t>4.2.3.1</t>
  </si>
  <si>
    <t>4.3</t>
  </si>
  <si>
    <t>Предоставление субсидий некоммерческим организациям (за исключением муниципальных учреждений)</t>
  </si>
  <si>
    <t>4.3.1</t>
  </si>
  <si>
    <t>4.3.2</t>
  </si>
  <si>
    <t>5. Предоставление субсидий некоммерческим организациям, не являющимся муниципальными учреждениями, в том числе в соответствии с договорами (соглашениями) на оказание указанными организациями муниципальных услуг (выполнение работ) физическими и (или) юридическими лицами</t>
  </si>
  <si>
    <t>5.1.</t>
  </si>
  <si>
    <t>5.2.</t>
  </si>
  <si>
    <t>6. Осуществление (предоставление) бюджетных инвестиций в муниципальную собственность (за исключением предоставления бюджетных инвестиций юридическим лицам, не являющимся муниципальными учреждениями и муниципальными унитарными предприятиями)</t>
  </si>
  <si>
    <t>6.1.</t>
  </si>
  <si>
    <t>Осуществление бюджетных инвестиций</t>
  </si>
  <si>
    <t>6.1.1.</t>
  </si>
  <si>
    <t>6.1.2.</t>
  </si>
  <si>
    <t>6.2.</t>
  </si>
  <si>
    <t>Предоставление субсидий бюджетным учреждениям,автономным учреждениям, муниципальным унитарным предприятиям</t>
  </si>
  <si>
    <t>6.2.1.</t>
  </si>
  <si>
    <t>6.2.2.</t>
  </si>
  <si>
    <t>Б</t>
  </si>
  <si>
    <t>Расходные обязательства по социальному обеспечению населения</t>
  </si>
  <si>
    <t>1.</t>
  </si>
  <si>
    <t>Публичные нормативные социальные выплаты гражданам</t>
  </si>
  <si>
    <t>2.</t>
  </si>
  <si>
    <t>Социальные выплаты гражданам, кроме публичных нормативных социальных выплат</t>
  </si>
  <si>
    <t>Социальное обеспечение граждан</t>
  </si>
  <si>
    <t>06</t>
  </si>
  <si>
    <t>2.2</t>
  </si>
  <si>
    <t>Социальная политика</t>
  </si>
  <si>
    <t>3</t>
  </si>
  <si>
    <t>Публичные нормативные  выплаты гражданам несоциального характера</t>
  </si>
  <si>
    <t>3.2</t>
  </si>
  <si>
    <t>3.3</t>
  </si>
  <si>
    <t>4</t>
  </si>
  <si>
    <t>Стипендии</t>
  </si>
  <si>
    <t>4.1</t>
  </si>
  <si>
    <t>5.</t>
  </si>
  <si>
    <t>Премии и гранты</t>
  </si>
  <si>
    <t>5.1</t>
  </si>
  <si>
    <t>6</t>
  </si>
  <si>
    <t>Иные выплаты населению</t>
  </si>
  <si>
    <t>6.1</t>
  </si>
  <si>
    <t>В</t>
  </si>
  <si>
    <t>Расходные обязательства по предоставлению бюджетных инвестиций юридическим лицам, не являющимся муниципальными учреждениями и муниципальными унитарными предприятиями</t>
  </si>
  <si>
    <t>Г</t>
  </si>
  <si>
    <t>Расходные обязательства по предоставлению субсидий юридическим лицам (за исключением субсидий муниципальным учреждениям), индивидуальным предпринимателям, физическим лицам</t>
  </si>
  <si>
    <t>I.</t>
  </si>
  <si>
    <t>Д</t>
  </si>
  <si>
    <t>Расходные обязательства по предоставлению межбюджетных трансфертов</t>
  </si>
  <si>
    <t>Дотации</t>
  </si>
  <si>
    <t>Дотации на выравнивание бюджетной обеспеченности поселений</t>
  </si>
  <si>
    <t>Субвенции</t>
  </si>
  <si>
    <t>Иные межбюджетные трансферты</t>
  </si>
  <si>
    <t>3.1.</t>
  </si>
  <si>
    <t>Е</t>
  </si>
  <si>
    <t>Расходные обязательства по обслуживанию муниципального долга Воскресенского района</t>
  </si>
  <si>
    <t>ж</t>
  </si>
  <si>
    <t>Расходные обязательства по исполнению судебных актов по искам к Воскресенскому району о возмещении вреда, причиненного гражданину или юридическому лицу в результате незаконных действий (бездействий) органов местного самоуправления либо должностных лиц этих органов</t>
  </si>
  <si>
    <t>З</t>
  </si>
  <si>
    <t>ИТОГО :</t>
  </si>
  <si>
    <t>Таблица 2. РЕЕСТР РАСХОДНЫХ ОБЯЗАТЕЛЬСТВ ВОСКРЕСЕНСКОГО  МУНИЦИПАЛЬНОГО РАЙОНА(РЕЕСТР РАСХОДНЫХ ОБЯЗАТЕЛЬСТВ СУБЪЕКТОВ</t>
  </si>
  <si>
    <t>БЮДЖЕТНОГО ПЛАНИРОВАНИЯ БЮДЖЕТА МУНИЦИПАЛЬНОГО РАЙОНА) ПО РАСХОДНЫМ ОБЯЗАТЕЛЬСТВАМ, ИСПОЛНЯЕМЫМ ЗА СЧЕТ СУБВЕНЦИЙ ИЗ</t>
  </si>
  <si>
    <t>ФЕДЕРАЛЬНОГО И ОБЛАСТНОГО БЮДЖЕТА БЮДЖЕТА И ИСТОЧНИКОВ ФИНАНСИРОВАНИЯ ДЕФИЦИТА БЮДЖЕТА  МУНИЦИПАЛЬНОГО РАЙОНА В ЧАСТИ ОСТАТКОВ СУБВЕНЦИЙ ПРОШЛЫХ ЛЕТ</t>
  </si>
  <si>
    <t>текущий финансовый год (план)</t>
  </si>
  <si>
    <t>очередной финансовый год</t>
  </si>
  <si>
    <t>1 -ый год планового периода</t>
  </si>
  <si>
    <t>2-ой гид планового периода</t>
  </si>
  <si>
    <t>14</t>
  </si>
  <si>
    <t>15</t>
  </si>
  <si>
    <t xml:space="preserve">  1.  Содержание органа местного самоуправления</t>
  </si>
  <si>
    <t>1.1.1</t>
  </si>
  <si>
    <t>Выплаты персоналу казенных учреждений</t>
  </si>
  <si>
    <t>2.1.1</t>
  </si>
  <si>
    <t xml:space="preserve">Осуществление полномочий по первичному воинскому учёту на территориях, где отсутствуют военные комиссариаты </t>
  </si>
  <si>
    <t>7770351180</t>
  </si>
  <si>
    <t>Закупка товаров, работ, услуг в целях содержания казенных учреждений</t>
  </si>
  <si>
    <t>3. Закупка товаров, работ и услуг для муниципальных нужд (за исключением обеспечения выполнения функций казенного учреждения и бюджетных инвестиций в объекты муниципальной собственности казенных учреждений)</t>
  </si>
  <si>
    <t>3.2.1</t>
  </si>
  <si>
    <t>4. Предоставление субсидий бюджетным и автономным учреждениям, включая субсидии на финансовое обеспечение выполнения ими муниципального задания (за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собственность)</t>
  </si>
  <si>
    <t>Субсидии автономным учреждениям на иные цели</t>
  </si>
  <si>
    <t>5. Предоставление субсидий некоммерческим организациям, не являющимся муниципальными учреждениями, в том числе в соответствии с договорами (соглашениями) на оказание указанными организациями муниципальных услуг (выпонение работ) физическим и (или) юридическим лицам</t>
  </si>
  <si>
    <t xml:space="preserve">6. Осуществление (предоставление) бюджетных инвестиций в муниципальную собственность (за исключением предоставления бюджетных инвестиций юридическим лицам, не являющимся муниципальными учреждениями и муниципальными унитарными предприятиями) </t>
  </si>
  <si>
    <t>ВСЕГО:</t>
  </si>
  <si>
    <t xml:space="preserve">Глава администрации  </t>
  </si>
  <si>
    <t>Н.К.Смирнова</t>
  </si>
  <si>
    <t>Исполнитель : В.В.Смирнова тел 3-74-34</t>
  </si>
  <si>
    <t>Таблица 1. РЕЕСТР РАСХОДНЫХ ОБЯЗАТЕЛЬСТВ ВЛАДИМИРСКОГО СЕЛЬСОВЕТА ВОСКРЕСЕНСКОГО МУНИЦИПАЛЬНОГО РАЙОНА</t>
  </si>
  <si>
    <t>текущий 2016 финансовый год (первоначальный план)</t>
  </si>
  <si>
    <t>очередной финансовый год 2017 год</t>
  </si>
  <si>
    <t>1 -ый год планового периода (2018 год)</t>
  </si>
  <si>
    <t>2-ой гид планового периода (2019 год)</t>
  </si>
  <si>
    <t>Расходные обязательства по оказанию муниципальных услуг</t>
  </si>
  <si>
    <t xml:space="preserve">  1. Расходные обязательства по содержанию органа местного самоуправления</t>
  </si>
  <si>
    <t>Расходы на выплаты персоналу органа местного самоуправления</t>
  </si>
  <si>
    <t>7770000000</t>
  </si>
  <si>
    <t>7770120800</t>
  </si>
  <si>
    <t>2. Расходные обязательства по обеспечению выполнения функций казенных учреждений, в том числе по оказанию муниципальных услуг (выполнения работ) физическим и (или) юридическим лицам</t>
  </si>
  <si>
    <t>Расходы на выплаты персоналу казенных учреждений</t>
  </si>
  <si>
    <t>0910400000</t>
  </si>
  <si>
    <t>0910440590</t>
  </si>
  <si>
    <t>Услуги по предоставлению доступа к культурному наследию, находящемуся в пользовании музеев</t>
  </si>
  <si>
    <t>3. Расходные обязательства на закупку товаров, работ и услуг для муниципальных нужд (за исключением бюджетных ассигнований для обеспечения выполнения функций казенного учреждения и бюджетных ассигнований на осуществление бюджетных инвестиций в объекты муниципальной собственности казенных учреждений)</t>
  </si>
  <si>
    <t>0000000000</t>
  </si>
  <si>
    <t>Дорожная деятельность в отношении автомобильных дорог местного значения в границах населённых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муниципальногои контроля за сохранностью автомобильных дорог местного значения в границах населённых пунктов поселения, а также осуществление иных полномочий1 в области использования автомобильных дорог и осуществления дорожной деятельности в соответствии с законодательством Российской Федерации (зимнее содержание лорог)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</si>
  <si>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работи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населённых пунктов поселения</t>
  </si>
  <si>
    <t>Мероприятия в области социальной политики</t>
  </si>
  <si>
    <t>7770329060</t>
  </si>
  <si>
    <t>Ликвидация несанкционированных свалок в границах сельсовета</t>
  </si>
  <si>
    <t>0740405030</t>
  </si>
  <si>
    <t>0740501010</t>
  </si>
  <si>
    <t>0740605030</t>
  </si>
  <si>
    <t>0740805030</t>
  </si>
  <si>
    <t>3.2.1.</t>
  </si>
  <si>
    <t>Владение, пользование  и распоряжение имуществом, находящимся в муниципальной собственности поселения</t>
  </si>
  <si>
    <t>3.2.2.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</si>
  <si>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</si>
  <si>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11</t>
  </si>
  <si>
    <t>0920629080</t>
  </si>
  <si>
    <t>4. Расходные обязательства по предоставлению субсидий бюджетным и автономным учреждениям, а также некоммерческим организациям (за исключением муниципальных учреждений) на оказание данными организациями муниципальных услуг(выполнение работ)</t>
  </si>
  <si>
    <t>Бюджетные инвестиции в объекты муниципальной собственности бюджетным учреждениям</t>
  </si>
  <si>
    <t>Бюджетные инвестиции в объекты муниципальной собственности автономным учреждениям</t>
  </si>
  <si>
    <t>5. Расходные обязательства по осуществлению бюджетных инвестиций в объекты муниципальной собственности казенных учреждений</t>
  </si>
  <si>
    <t>6.Расходные обязательства на оказание муниципальных услуг (выполнение работ), включая ассигнования на оплату муниципальных контрактов на поставку товаров, выполнение работ, оказание услуг для муниципальных нужд</t>
  </si>
  <si>
    <t>Бюджетные инвестиции муниципальным  унитарным предприятиям</t>
  </si>
  <si>
    <t>Бюджетные инвестиции юридическим лицам, не являющимся муниципальными предприятиями и муниципальными учреждениями</t>
  </si>
  <si>
    <t>Расходные обязательства по предоставлению субсидий юридическим лицам (кроме муниципальных учреждений), индивидуальным предпринимателям, физическим лицам- производителям товаров, работ и услуг</t>
  </si>
  <si>
    <t>Прочие межбюджетные трансферты</t>
  </si>
  <si>
    <t>ИТОГО ПО ТАБЛИЦЕ 1</t>
  </si>
  <si>
    <t>ИТОГО ПО ТАБЛИЦЕ 2</t>
  </si>
  <si>
    <t>ВСЕГО ПО РЕЕСТРУ</t>
  </si>
  <si>
    <t>Таблица 1. РЕЕСТР РАСХОДНЫХ ОБЯЗАТЕЛЬСТВ ВОЗДВИЖЕНСКОГО СЕЛЬСОВЕТА ВОСКРЕСЕНСКОГО МУНИЦИПАЛЬНОГО РАЙОНА</t>
  </si>
  <si>
    <t>устав глава 1 ст.4 п.1,2,3</t>
  </si>
  <si>
    <t>10.02.2010</t>
  </si>
  <si>
    <t>7770392260</t>
  </si>
  <si>
    <t>7770492280</t>
  </si>
  <si>
    <t>устав глава 1 ст.4 п.9</t>
  </si>
  <si>
    <t>0750200000</t>
  </si>
  <si>
    <t>устав глава 1 статья 4 п.5</t>
  </si>
  <si>
    <t>устав  глава 4 статья 4 п.4</t>
  </si>
  <si>
    <t>устав глава 1 статья 4 п.4</t>
  </si>
  <si>
    <t>устав глава 1 статья 4 п.13</t>
  </si>
  <si>
    <t>устав глава 1 статья 4 п.7</t>
  </si>
  <si>
    <t>устав глава 1 статья 4 п.17</t>
  </si>
  <si>
    <t>устав глава 1 статья 4 п.20</t>
  </si>
  <si>
    <t>И.Н. Охотников</t>
  </si>
  <si>
    <t>Исполнитель : Н.М. Еранцева тел 3-32-75</t>
  </si>
  <si>
    <t>Таблица 1. РЕЕСТР РАСХОДНЫХ ОБЯЗАТЕЛЬСТВ ГЛУХОВСКОГО СЕЛЬСОВЕТА ВОСКРЕСЕНСКОГО МУНИЦИПАЛЬНОГО РАЙОНА</t>
  </si>
  <si>
    <t>1110225040</t>
  </si>
  <si>
    <t>0750202030</t>
  </si>
  <si>
    <t>И.Ю.Дубова</t>
  </si>
  <si>
    <t>Исполнитель : И.В.Маслова тел 3-63-47</t>
  </si>
  <si>
    <t>3-63-47</t>
  </si>
  <si>
    <t>Таблица 1. РЕЕСТР РАСХОДНЫХ ОБЯЗАТЕЛЬСТВ ЕГОРОВСКОГО СЕЛЬСОВЕТА ВОСКРЕСЕНСКОГО МУНИЦИПАЛЬНОГО РАЙОНА (РЕЕСТР РАСХОДНЫХ ОБЯЗАТЕЛЬСТВ СУБЪЕКТОВ</t>
  </si>
  <si>
    <t>БЮДЖЕТНОГО ПЛАНИРОВАНИЯ БЮДЖЕТА  МУНИЦИПАЛЬНОГО РАЙОНА) ПО РАСХОДНЫМ ОБЯЗАТЕЛЬСТВАМ, ИСПОЛНЯЕМЫМ ЗА СЧЕТ СОБСТВЕННЫХ</t>
  </si>
  <si>
    <t>ДОХОДОВ И ИСТОЧНИКОВ ФИНАНСИРОВАНИЯ ДЕФИЦИТА  БЮДЖЕТА МУНИЦИПАЛЬНОГО РАЙОНА, ЗА ИСКЛЮЧЕНИЕМ ОСТАТКОВ СУБВЕНЦИЙ ПРОШЛЫХ ЛЕТ НА 2017-2019 ГОДЫ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</si>
  <si>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</si>
  <si>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</si>
  <si>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</si>
  <si>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ЗаконНиж.обл. от 03.08.2007 №99-З, Закон Ниж.обл. от 10.10.2003 №93-З, Решение Зем.собрания Воскр.муниц.рай-на от 21.05.2010 №38</t>
  </si>
  <si>
    <t>03.08.2007</t>
  </si>
  <si>
    <t>10.10.2003</t>
  </si>
  <si>
    <t>21.05.2010</t>
  </si>
  <si>
    <t>Закупка товаров, работ и услуг для государственных (муниципальных) нужд</t>
  </si>
  <si>
    <t>Решение сельск.Совета Егоровского сельсовета от 29.12.2015 №27 "О бюджете Егоровского сельсовета"</t>
  </si>
  <si>
    <t>01.01.2016</t>
  </si>
  <si>
    <t>31.12.2016</t>
  </si>
  <si>
    <t>Иные закупки товаров, работ и услуг для 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</si>
  <si>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</si>
  <si>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</si>
  <si>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Расходы на обеспечение деятельности муниципальных подразделений, обеспечивающих  пожарную безопасность на территории сельсовета</t>
  </si>
  <si>
    <t>Положение об оплате труда работников муниципальных бюджетных учреждений Егоровского сельсовета Воскресенского района Утверждено постановлением администрации Егоровского сельсовета 16.03.2016 №21</t>
  </si>
  <si>
    <t>Расходы на обеспечение деятельности муниципальных домов культуры</t>
  </si>
  <si>
    <t>3.Закупка товаров, работ и услуг для муниципальных нужд (за исключением обеспечения выполнения функций казенного учреждения и бюджетных инвестиций в объекты муниципальной собственности казенных учреждений)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</si>
  <si>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</si>
  <si>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Дорожная деятельность в отношении автомобильных дорог местного значения в границах населённых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муниципальногои контроля за сохранностью автомобильных дорог местного значения в границах населённых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</si>
  <si>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7770429060</t>
  </si>
  <si>
    <t>0740305030</t>
  </si>
  <si>
    <t>Ремонт памятников</t>
  </si>
  <si>
    <t>Уличное освещение</t>
  </si>
  <si>
    <t>Содержание транспорта</t>
  </si>
  <si>
    <t>3.1.7.</t>
  </si>
  <si>
    <t>Закупки товаров, работ, услуг в сфере информационно-коммуникационных технологий</t>
  </si>
  <si>
    <t>880</t>
  </si>
  <si>
    <t>5.Предоставление субсидий некоммерческим организациям, не являющимся муниципальными учреждениями, в том числе в соответствии с договорами (соглашениями) на оказание указанными организациями муниципальных услуг (выполнение работ) физическим и (или) юридическим лицам</t>
  </si>
  <si>
    <t>Расходные обязательства по предоставлению бюджетных инвестиций юридическим лицам, не являющимся муниципальными учреждениями и муниципальными унитарными предприятими</t>
  </si>
  <si>
    <t>4.1.3.</t>
  </si>
  <si>
    <t>Глава администрации   ____________________Ю.А.Черняев</t>
  </si>
  <si>
    <t>Главный бухгалтер _________________Н.С.Скворцова</t>
  </si>
  <si>
    <t>Таблица 1. РЕЕСТР РАСХОДНЫХ ОБЯЗАТЕЛЬСТВ КАПУСТИХИНСКОГО СЕЛЬСОВЕТА ВОСКРЕСЕНСКОГО МУНИЦИПАЛЬНОГО РАЙОНА</t>
  </si>
  <si>
    <t>ДОХОДОВ И ИСТОЧНИКОВ ФИНАНСИРОВАНИЯ ДЕФИЦИТА  БЮДЖЕТА, ЗА ИСКЛЮЧЕНИЕМ ОСТАТКОВ СУБВЕНЦИЙ ПРОШЛЫХ ЛЕТ НА 2015-2017 ГОДЫ</t>
  </si>
  <si>
    <t>текущий 2016финансовый год (первоначальный план)</t>
  </si>
  <si>
    <t>очередной финансовый год 2018 год</t>
  </si>
  <si>
    <t>очередной финансовый год 2019 год</t>
  </si>
  <si>
    <t>Расходные обязательства по оказанию муниципальных услуг (выполнению услуг), включая ассигнования на закупку товаров, работ, услуг для обеспечения муниципальных нужд</t>
  </si>
  <si>
    <t xml:space="preserve">  1. Содержания органа местного самоуправления</t>
  </si>
  <si>
    <t>устав ст.4 ч.1п.1,2</t>
  </si>
  <si>
    <t>не установлено</t>
  </si>
  <si>
    <t>2.Обеспечение выполнения функций казенных учреждений, в том числе по оказанию муниципальных услуг (выполнения работ) физическим и (или) юридическим лицам</t>
  </si>
  <si>
    <t>устав ст.4 ч.1п.10</t>
  </si>
  <si>
    <t>устав ст.4 ч.1п.13</t>
  </si>
  <si>
    <t>4419903</t>
  </si>
  <si>
    <t>устав ст.4 ч.1п.14</t>
  </si>
  <si>
    <t>устав ст4 ч.1п.9</t>
  </si>
  <si>
    <t>13.03.2006</t>
  </si>
  <si>
    <t>не установлен</t>
  </si>
  <si>
    <t>Дорожная деятельность в отношении автомобильных дорог местного значения в границах населённых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муниципальногои контроля за сохранностью автомобильных дорог местного значения в границах населённых пунктов поселения, а также осуществление иных полномочий1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</si>
  <si>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устав ст.4 ч.1 п.5</t>
  </si>
  <si>
    <t>устав ст.4 ч.1 п.21</t>
  </si>
  <si>
    <t>0740100000</t>
  </si>
  <si>
    <t>уличное освещение              0503 0740501010</t>
  </si>
  <si>
    <t>ул/ освещение (ремонт)          0503 0740605030</t>
  </si>
  <si>
    <t>6000300</t>
  </si>
  <si>
    <t>устав ст.4 ч.1 п.19</t>
  </si>
  <si>
    <t>устав ст.4 ч.1 п.4</t>
  </si>
  <si>
    <t>0740705030</t>
  </si>
  <si>
    <t>устав ст.4 ч.1 п23</t>
  </si>
  <si>
    <t>устав ст.4 ч.1 п3</t>
  </si>
  <si>
    <t>устав ст.4 ч.1 п.16</t>
  </si>
  <si>
    <t>4.  Предоставление субсидий бюджетным и автономным учреждениям, включая субсидии на финансовое обеспечение выполнения ими муниципального задания (за исключением субсидий на осуществление капитальных вложений в объекты капитального строительства муниципальной собственности или преобретения объектов недвижимого имущества в муниципальную собственность)</t>
  </si>
  <si>
    <t>6Осуществление (предоставление)бюджетных инвестиций в муниципальную собственность (за исключением предоставления бюеджетных инвестиций юридическим лицам, не являющимся муниципальными учреждениями и муниципальными унитарными предприятиями)</t>
  </si>
  <si>
    <t xml:space="preserve">Расходные обязательства по предоставлению субсидий юридическим лицам (за исключением субсидий муниципальным учреждениям), индивидуальным предпринимателям, физическим лицам </t>
  </si>
  <si>
    <t>текущий финансовый год 2016</t>
  </si>
  <si>
    <t>Содержание органа местного самоуправления</t>
  </si>
  <si>
    <t xml:space="preserve"> выплаты персоналу органа местного самоуправления</t>
  </si>
  <si>
    <t>Обеспечение выполнения функций казенных учреждений, в том числе по ьоказанию муниципальных услуг (выполнению работ)физическим и (или) юридическим лицам</t>
  </si>
  <si>
    <t>уставст.4 ч.1 п.24</t>
  </si>
  <si>
    <t>3. Закупау товаров, работ и услуг для муниципальных нужд (за исключением  обеспечения выполнения функций казенного учреждения и бюджетных ассигнований на осуществление бюджетных инвестиций в объекты муниципальной собственности казенных учреждений)</t>
  </si>
  <si>
    <t>4.  Предоставление субсидий бюджетным и автономным учреждениям, включая субсидии на финансовое обеспечение выполнения ими муниципального задания (за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собственность)</t>
  </si>
  <si>
    <t>5. Предоставление субсидий некоммерческим организаторам, не являющимися муниципальными учреждениями, в том числе в соответствии с договорами (соглашениями) на оказание казенными организациями муниципальных услуг (выполнение работ) физиченским и (или) юридическим лицам</t>
  </si>
  <si>
    <t>6.Осуществление (предоставление) бюджетных инвестиций в муниципальную собственность(за исключением предоставления бюджетных инвестиций юридическим лицам, не являющимся муниципальными учреждениями и муниципальными унитарными предприятиями)</t>
  </si>
  <si>
    <t>Глава администрации Капустихинского сельсовета</t>
  </si>
  <si>
    <t>Афоньшина Л.И.</t>
  </si>
  <si>
    <t>Главный бухгалтер</t>
  </si>
  <si>
    <t>Гречух Н.В.</t>
  </si>
  <si>
    <t>Таблица 1. РЕЕСТР РАСХОДНЫХ ОБЯЗАТЕЛЬСТВ НАХРАТОВСКОГО СЕЛЬСОВЕТА ВОСКРЕСЕНСКОГО МУНИЦИПАЛЬНОГО РАЙОНА</t>
  </si>
  <si>
    <t>ДОХОДОВ И ИСТОЧНИКОВ ФИНАНСИРОВАНИЯ ДЕФИЦИТА  БЮДЖЕТА, ЗА ИСКЛЮЧЕНИЕМ ОСТАТКОВ СУБВЕНЦИЙ ПРОШЛЫХ ЛЕТ НА 2018-2019 ГОДЫ</t>
  </si>
  <si>
    <t>текущий 2015 финансовый год (первоначальный план)</t>
  </si>
  <si>
    <t>очередной финансовый год 2016 год</t>
  </si>
  <si>
    <t>1 -ый год планового периода (2017 год)</t>
  </si>
  <si>
    <t>2-ой гид планового периода (2018 год)</t>
  </si>
  <si>
    <t>Расходные обязательства по оказанию муниципальных услуг (выполнение работ), включая ассигнования на закупки товаров, работ, услуг для обеспечения муниципальных нужд</t>
  </si>
  <si>
    <t xml:space="preserve">  1. Содержанию органа местного самоуправления</t>
  </si>
  <si>
    <t>777 0100000</t>
  </si>
  <si>
    <t>ЗРФ 06.10.03 №131-ФЗ Положение об оплате труда от 03.03.14  № 6 и внес.изм.от 01.12.15 №37</t>
  </si>
  <si>
    <t>01.10.2015</t>
  </si>
  <si>
    <t>777 01 20190</t>
  </si>
  <si>
    <t>121</t>
  </si>
  <si>
    <t>ЗНО 03.08.07 №99-З</t>
  </si>
  <si>
    <t>777 01 20800</t>
  </si>
  <si>
    <t>122</t>
  </si>
  <si>
    <t>Полож.омун.службе 29.12.15 №34 и внес.изм. от 29.02.16 №4</t>
  </si>
  <si>
    <t>01.01.16</t>
  </si>
  <si>
    <t>0</t>
  </si>
  <si>
    <t>123</t>
  </si>
  <si>
    <t>777 00 00000</t>
  </si>
  <si>
    <t>Бюджетный кодекс РФ ст.174.2</t>
  </si>
  <si>
    <t>777 03 92260</t>
  </si>
  <si>
    <t>2. Обеспечению выполнения функций казенных учреждений, в том числе по оказанию муниципальных услуг (выполнения работ) физическим и (или) юридическим лицам</t>
  </si>
  <si>
    <t>112 05 47590</t>
  </si>
  <si>
    <t>Полож.об опл.труда</t>
  </si>
  <si>
    <t>5205400</t>
  </si>
  <si>
    <t>091 04 40590</t>
  </si>
  <si>
    <t>01.01.14</t>
  </si>
  <si>
    <t>4400059</t>
  </si>
  <si>
    <t>Реш. О бюджете Нахратовского с/с от 29.12.15 №37</t>
  </si>
  <si>
    <t>31.12.16</t>
  </si>
  <si>
    <t>09104 40590</t>
  </si>
  <si>
    <t>3. Закупку товаров, работ и услуг для муниципальных нужд (за исключением  обеспечения выполнения функций казенного учреждения и бюджетных инвестиций в объекты муниципальной собственности казенных учреждений)</t>
  </si>
  <si>
    <t>предупреждение и ликвидация последствий чрезвычайных ситуаций и стихийных бедствий природного и техногенного характера</t>
  </si>
  <si>
    <t>111 02 25040</t>
  </si>
  <si>
    <t>3150203</t>
  </si>
  <si>
    <t>777 03 29060</t>
  </si>
  <si>
    <t>074 00 00000</t>
  </si>
  <si>
    <t>07408 05030</t>
  </si>
  <si>
    <t>ремонт памятников.</t>
  </si>
  <si>
    <t>прочие-озеленение</t>
  </si>
  <si>
    <t>0920305</t>
  </si>
  <si>
    <t>5129700</t>
  </si>
  <si>
    <t>4.Предоставлению субсидий бюджетным и автономным учреждениям, включая субсидии на финансирование обеспечения выполнения муниципального задания (за исключением субсидий на осуществление капитальных вложений в объекты капитального строительства муниципальной собственности или приобретения объектов недвижимого имущества в муниципальнуюсобственность)</t>
  </si>
  <si>
    <t>Субсидии бюджетным учреждениям на другие цели</t>
  </si>
  <si>
    <t>Субсидии бюджетным автономным учреждениям на иные цели</t>
  </si>
  <si>
    <t>5. Предоставление субсидий некомерческим организациям, не являющимися муниципальными учреждениями, в том числе в соответствии с договорами (соглашениями) на оказание указанными организациями муниципальных услуг (выполнение работ) физическим и (или)юридическим лицам</t>
  </si>
  <si>
    <t>6.Осуществление (предоставление) бюджетных инвестиций в муниципальную собственность(за исключением предоставления бюджетных инвестиций юридическим лицам, не являющимися муниципальными учреждениями и муниципальными унитарными предприятиями)</t>
  </si>
  <si>
    <t>Таблица 2. РЕЕСТР РАСХОДНЫХ ОБЯЗАТЕЛЬСТВ НАХРАТОВСКОГО СЕЛЬСОВЕТА  ВОСКРЕСЕНСКОГО РАЙОНА(РЕЕСТР РАСХОДНЫХ ОБЯЗАТЕЛЬСТВ СУБЪЕКТОВ</t>
  </si>
  <si>
    <t>Расходные обязательства по оказанию муниципальных услуг  (выполнения работ).включая ассигнования</t>
  </si>
  <si>
    <t>77 7 02 51180</t>
  </si>
  <si>
    <t>Расходные обязательства по предоставлению бюджетных инвестиций юридическим лицам, не являющимся муниципальными учреждениями</t>
  </si>
  <si>
    <t>Глава администрации</t>
  </si>
  <si>
    <t>Солодова С.Н.</t>
  </si>
  <si>
    <t>Баринова Л.Н.</t>
  </si>
  <si>
    <t>Таблица 1. РЕЕСТР РАСХОДНЫХ ОБЯЗАТЕЛЬСТВ НЕСТИАРСКОГО СЕЛЬСОВЕТА ВОСКРЕСЕНСКОГО МУНИЦИПАЛЬНОГО РАЙОНА (РЕЕСТР РАСХОДНЫХ ОБЯЗАТЕЛЬСТВ СУБЪЕКТОВ</t>
  </si>
  <si>
    <t>Решение сельск.Совета Нестиарского сельсовета от 30.12.2015 №51 "О бюджете Нестиарского сельсовета"</t>
  </si>
  <si>
    <t>Положение об оплате труда работников муниципальных бюджетных учреждений Нестиарского сельсовета Воскресенского района Утверждено постановлением администрации Нестиарского сельсовета 30.03.2016 №38</t>
  </si>
  <si>
    <t>Глава администрации   ____________________Ю.Н.Харюнин</t>
  </si>
  <si>
    <t>Таблица 1. РЕЕСТР РАСХОДНЫХ ОБЯЗАТЕЛЬСТВ ВОСКРЕСЕНСКОГО МУНИЦИПАЛЬНОГО РАЙОНА (РЕЕСТР РАСХОДНЫХ ОБЯЗАТЕЛЬСТВ СУБЪЕКТОВ</t>
  </si>
  <si>
    <t>БЮДЖЕТНОГО ПЛАНИРОВАНИЯ БЮДЖЕТА МУНИЦИПАЛЬНОГО РАЙОНА) ПО РАСХОДНЫМ ОБЯЗАТЕЛЬСТВАМ, ИСПОЛНЯЕМЫМ ЗА СЧЕТ СОБСТВЕННЫХ</t>
  </si>
  <si>
    <t>ДОХОДОВ И ИСТОЧНИКОВ ФИНАНСИРОВАНИЯ ДЕФИЦИТА  БЮДЖЕТА МУНИЦИПАЛЬНОГО РАЙОНА, ЗА ИСКЛЮЧЕНИЕМ ОСТАТКОВ СУБВЕНЦИЙ ПРОШЛЫХ ЛЕТ НА 2017 ГОД</t>
  </si>
  <si>
    <t>Выплаты персоналу органа местного смамоуправления</t>
  </si>
  <si>
    <t xml:space="preserve">Решение поселкового Совета, Устав от 02 августа 2011г №27 Статья 24,25 </t>
  </si>
  <si>
    <t>25.12.2015 год № 39</t>
  </si>
  <si>
    <t>31,12,2016</t>
  </si>
  <si>
    <t>0910404590</t>
  </si>
  <si>
    <t>2.1.3.</t>
  </si>
  <si>
    <t>Создание, содержание и организация деятельности аварийно-спасательных служб и (или) аврийно-спасательных формирований на территории поселения</t>
  </si>
  <si>
    <t>2.2.3.</t>
  </si>
  <si>
    <t>2.3.3.</t>
  </si>
  <si>
    <t>0740905030</t>
  </si>
  <si>
    <t xml:space="preserve"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 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</si>
  <si>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строитекльство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путём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 </t>
  </si>
  <si>
    <t>12</t>
  </si>
  <si>
    <t>77703036630</t>
  </si>
  <si>
    <t>3.1.8.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</si>
  <si>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</si>
  <si>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7770325060</t>
  </si>
  <si>
    <t>810</t>
  </si>
  <si>
    <t>5.2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</si>
  <si>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</si>
  <si>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77703S9601</t>
  </si>
  <si>
    <t>Предоставление субсидий бюджетным учреждениям, автономным учреждениям, муниципальным унитарным предприятиям</t>
  </si>
  <si>
    <t>Предоставление субсидий автономным учреждениям</t>
  </si>
  <si>
    <t>Руководитель  ________________________________________________________ А.В. Гурылев</t>
  </si>
  <si>
    <t>подпись</t>
  </si>
  <si>
    <t>расшифровка подписи</t>
  </si>
  <si>
    <t>Исполнитель  ________________________________________________________ А.Н. Кирпичев</t>
  </si>
  <si>
    <t>9-22-06</t>
  </si>
  <si>
    <t>Таблица 1. РЕЕСТР РАСХОДНЫХ ОБЯЗАТЕЛЬСТВ СТАРОУСТИНСКОГО СЕЛЬСОВЕТА ВОСКРЕСЕНСКОГО МУНИЦИПАЛЬНОГО РАЙОНА</t>
  </si>
  <si>
    <t>ДОХОДОВ И ИСТОЧНИКОВ ФИНАНСИРОВАНИЯ ДЕФИЦИТА  БЮДЖЕТА, ЗА ИСКЛЮЧЕНИЕМ ОСТАТКОВ СУБВЕНЦИЙ ПРОШЛЫХ ЛЕТ</t>
  </si>
  <si>
    <t>устав ст.5 ч.1 п.1,2,3</t>
  </si>
  <si>
    <t>08,02,2006</t>
  </si>
  <si>
    <t>0100000</t>
  </si>
  <si>
    <t>0120190</t>
  </si>
  <si>
    <t>0120800</t>
  </si>
  <si>
    <t>01020190</t>
  </si>
  <si>
    <t>устав ст5.ч.1 п9</t>
  </si>
  <si>
    <t>0579590</t>
  </si>
  <si>
    <t xml:space="preserve">устав ст.5 ч.1 п 12, 13 </t>
  </si>
  <si>
    <t>0440590</t>
  </si>
  <si>
    <t>2470059</t>
  </si>
  <si>
    <t>устав ст.5 ч.1 п.5</t>
  </si>
  <si>
    <t>7950800</t>
  </si>
  <si>
    <t>6000100</t>
  </si>
  <si>
    <t>устав ст.5 ч.1 п.22</t>
  </si>
  <si>
    <t>3510500</t>
  </si>
  <si>
    <t>6000500</t>
  </si>
  <si>
    <t>зарплата водокачей</t>
  </si>
  <si>
    <t>6000400</t>
  </si>
  <si>
    <t>1725118</t>
  </si>
  <si>
    <t xml:space="preserve">Глава администрации Староустинского сельсовета                                                        </t>
  </si>
  <si>
    <t>Крылова  М.Р.</t>
  </si>
  <si>
    <t>Главный бухгалтер                                                        Ю.А.Гарбук</t>
  </si>
  <si>
    <t xml:space="preserve"> 3. Расходные обязательства на закупку товаров, работ и услуг для муниципальных нужд (за исключением бюджетных ассигнований для обеспечения выполнения функций казенного учреждения и бюджетных ассигнований на осуществление бюджетных инвестиций в объекты муниципальной собственности казенных учреждений)</t>
  </si>
  <si>
    <t>Таблица 1. РЕЕСТР РАСХОДНЫХ ОБЯЗАТЕЛЬСТВ БОГОРОДСКОГО СЕЛЬСОВЕТА ВОСКРЕСЕНСКОГО МУНИЦИПАЛЬНОГО РАЙОНА</t>
  </si>
  <si>
    <t>устав глава 1 ст.4 п.1,2,3 Решение  с/с№31 от 28.12.15г.</t>
  </si>
  <si>
    <t>14.01.2010г.</t>
  </si>
  <si>
    <t>устав глава 1 ст.4 п.9    Решение  с/с№31 от 28.12.15г</t>
  </si>
  <si>
    <t>Решение  с/с№31 от 28.12.15г</t>
  </si>
  <si>
    <t>устав глава 1 статья 4 п.5  Решение  с/с№31 от 28.12.15г</t>
  </si>
  <si>
    <t>14.01.2010г.                                                                                                                                           01.01.2016</t>
  </si>
  <si>
    <t>устав глава 1 статья 4 п.5 Решение  с/с№31 от 28.12.15г</t>
  </si>
  <si>
    <t>устав  глава 4 статья 4 п.4 Решение  с/с№31 от 28.12.15г</t>
  </si>
  <si>
    <t>14.01.2010г.                                                                                                                                            01.01.2016</t>
  </si>
  <si>
    <t>дет.площадки</t>
  </si>
  <si>
    <t>14.01.2010г.                                                                                                                                            01.01.2017</t>
  </si>
  <si>
    <t>детские площадки</t>
  </si>
  <si>
    <t>СОДЕРЖАНИЕ ТРАНСПОРТА</t>
  </si>
  <si>
    <t>7770329130</t>
  </si>
  <si>
    <t>ОЗЕЛЕНЕНИЕ</t>
  </si>
  <si>
    <t>СОД.РАБОЧИХ МЕСТ</t>
  </si>
  <si>
    <t>0740000003</t>
  </si>
  <si>
    <t xml:space="preserve"> итого</t>
  </si>
  <si>
    <t>озеленение 21000</t>
  </si>
  <si>
    <t>(6000+15000)</t>
  </si>
  <si>
    <t>в т.ч. Ремонт памятников</t>
  </si>
  <si>
    <t>сод.раб.мест</t>
  </si>
  <si>
    <t>з/п</t>
  </si>
  <si>
    <t>1.4.2.</t>
  </si>
  <si>
    <t xml:space="preserve"> </t>
  </si>
  <si>
    <t>1.4.1</t>
  </si>
  <si>
    <t>2 -ой год планового периода</t>
  </si>
  <si>
    <t xml:space="preserve">Начальник управления финансов администрации Воскресенского муниципального района </t>
  </si>
  <si>
    <t>Л.Л.Шумилов</t>
  </si>
  <si>
    <t>Исп.Миронова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</si>
</sst>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1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i/>
      <sz val="13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Arial"/>
      <family val="2"/>
      <charset val="204"/>
    </font>
    <font>
      <sz val="13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indexed="22"/>
      <name val="Arial"/>
      <family val="2"/>
      <charset val="204"/>
    </font>
    <font>
      <sz val="10"/>
      <color indexed="22"/>
      <name val="Arial"/>
      <family val="2"/>
      <charset val="204"/>
    </font>
    <font>
      <sz val="8"/>
      <color indexed="55"/>
      <name val="Arial"/>
      <family val="2"/>
      <charset val="204"/>
    </font>
    <font>
      <sz val="10"/>
      <color indexed="9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i/>
      <sz val="13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7"/>
      <name val="Arial"/>
      <family val="2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8"/>
      <name val="Arial CYR"/>
      <family val="2"/>
      <charset val="204"/>
    </font>
    <font>
      <b/>
      <sz val="8"/>
      <color indexed="81"/>
      <name val="Tahoma"/>
      <family val="2"/>
      <charset val="204"/>
    </font>
    <font>
      <sz val="20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3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8"/>
      <color indexed="10"/>
      <name val="Arial"/>
      <family val="2"/>
      <charset val="204"/>
    </font>
    <font>
      <i/>
      <sz val="8"/>
      <color indexed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sz val="9"/>
      <color indexed="2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1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/>
    </xf>
    <xf numFmtId="0" fontId="1" fillId="0" borderId="15" xfId="0" applyNumberFormat="1" applyFont="1" applyFill="1" applyBorder="1" applyAlignment="1" applyProtection="1">
      <alignment horizontal="center" vertical="top"/>
    </xf>
    <xf numFmtId="0" fontId="8" fillId="0" borderId="15" xfId="0" applyNumberFormat="1" applyFont="1" applyFill="1" applyBorder="1" applyAlignment="1" applyProtection="1">
      <alignment horizontal="center" vertical="top"/>
    </xf>
    <xf numFmtId="0" fontId="10" fillId="0" borderId="15" xfId="0" applyNumberFormat="1" applyFont="1" applyFill="1" applyBorder="1" applyAlignment="1" applyProtection="1">
      <alignment horizontal="center" vertical="top"/>
    </xf>
    <xf numFmtId="0" fontId="2" fillId="0" borderId="15" xfId="0" applyNumberFormat="1" applyFont="1" applyFill="1" applyBorder="1" applyAlignment="1" applyProtection="1">
      <alignment horizontal="left" vertical="top"/>
    </xf>
    <xf numFmtId="1" fontId="12" fillId="0" borderId="15" xfId="0" applyNumberFormat="1" applyFont="1" applyFill="1" applyBorder="1" applyAlignment="1" applyProtection="1">
      <alignment horizontal="left" vertical="top"/>
    </xf>
    <xf numFmtId="1" fontId="2" fillId="0" borderId="15" xfId="0" applyNumberFormat="1" applyFont="1" applyFill="1" applyBorder="1" applyAlignment="1" applyProtection="1">
      <alignment horizontal="left" vertical="top"/>
    </xf>
    <xf numFmtId="0" fontId="14" fillId="0" borderId="15" xfId="0" applyNumberFormat="1" applyFont="1" applyFill="1" applyBorder="1" applyAlignment="1" applyProtection="1">
      <alignment horizontal="left" vertical="top"/>
    </xf>
    <xf numFmtId="1" fontId="15" fillId="0" borderId="15" xfId="0" applyNumberFormat="1" applyFont="1" applyFill="1" applyBorder="1" applyAlignment="1" applyProtection="1">
      <alignment horizontal="left" vertical="top"/>
    </xf>
    <xf numFmtId="49" fontId="8" fillId="0" borderId="15" xfId="0" applyNumberFormat="1" applyFont="1" applyFill="1" applyBorder="1" applyAlignment="1" applyProtection="1">
      <alignment horizontal="center" vertical="top"/>
    </xf>
    <xf numFmtId="49" fontId="8" fillId="0" borderId="15" xfId="0" applyNumberFormat="1" applyFont="1" applyFill="1" applyBorder="1" applyAlignment="1" applyProtection="1">
      <alignment horizontal="left" vertical="top" wrapText="1"/>
    </xf>
    <xf numFmtId="49" fontId="8" fillId="0" borderId="15" xfId="0" applyNumberFormat="1" applyFont="1" applyFill="1" applyBorder="1" applyAlignment="1" applyProtection="1">
      <alignment horizontal="center" vertical="top" wrapText="1"/>
    </xf>
    <xf numFmtId="49" fontId="14" fillId="0" borderId="15" xfId="0" applyNumberFormat="1" applyFont="1" applyFill="1" applyBorder="1" applyAlignment="1" applyProtection="1">
      <alignment horizontal="left" vertical="top"/>
    </xf>
    <xf numFmtId="1" fontId="14" fillId="0" borderId="15" xfId="0" applyNumberFormat="1" applyFont="1" applyFill="1" applyBorder="1" applyAlignment="1" applyProtection="1">
      <alignment horizontal="left" vertical="top"/>
    </xf>
    <xf numFmtId="49" fontId="8" fillId="0" borderId="1" xfId="0" applyNumberFormat="1" applyFont="1" applyFill="1" applyBorder="1" applyAlignment="1" applyProtection="1">
      <alignment horizontal="left" vertical="top" wrapText="1"/>
    </xf>
    <xf numFmtId="49" fontId="14" fillId="0" borderId="15" xfId="0" applyNumberFormat="1" applyFont="1" applyFill="1" applyBorder="1" applyAlignment="1" applyProtection="1">
      <alignment horizontal="left" vertical="top" wrapText="1"/>
    </xf>
    <xf numFmtId="1" fontId="15" fillId="0" borderId="15" xfId="0" applyNumberFormat="1" applyFont="1" applyFill="1" applyBorder="1" applyAlignment="1" applyProtection="1">
      <alignment horizontal="left" vertical="top" wrapText="1"/>
    </xf>
    <xf numFmtId="49" fontId="8" fillId="0" borderId="15" xfId="0" applyNumberFormat="1" applyFont="1" applyFill="1" applyBorder="1" applyAlignment="1" applyProtection="1">
      <alignment horizontal="left" vertical="top"/>
    </xf>
    <xf numFmtId="49" fontId="14" fillId="0" borderId="15" xfId="0" applyNumberFormat="1" applyFont="1" applyFill="1" applyBorder="1" applyAlignment="1" applyProtection="1">
      <alignment horizontal="center" vertical="center"/>
    </xf>
    <xf numFmtId="2" fontId="14" fillId="0" borderId="1" xfId="0" applyNumberFormat="1" applyFont="1" applyFill="1" applyBorder="1" applyAlignment="1" applyProtection="1">
      <alignment horizontal="left" vertical="top"/>
    </xf>
    <xf numFmtId="0" fontId="8" fillId="0" borderId="15" xfId="0" applyNumberFormat="1" applyFont="1" applyFill="1" applyBorder="1" applyAlignment="1" applyProtection="1">
      <alignment horizontal="left" vertical="top" wrapText="1"/>
    </xf>
    <xf numFmtId="2" fontId="14" fillId="0" borderId="15" xfId="0" applyNumberFormat="1" applyFont="1" applyFill="1" applyBorder="1" applyAlignment="1" applyProtection="1">
      <alignment horizontal="left" vertical="top"/>
    </xf>
    <xf numFmtId="49" fontId="11" fillId="0" borderId="15" xfId="0" applyNumberFormat="1" applyFont="1" applyFill="1" applyBorder="1" applyAlignment="1" applyProtection="1">
      <alignment horizontal="left" vertical="top"/>
    </xf>
    <xf numFmtId="1" fontId="11" fillId="0" borderId="15" xfId="0" applyNumberFormat="1" applyFont="1" applyFill="1" applyBorder="1" applyAlignment="1" applyProtection="1">
      <alignment horizontal="left" vertical="top"/>
    </xf>
    <xf numFmtId="49" fontId="11" fillId="0" borderId="11" xfId="0" applyNumberFormat="1" applyFont="1" applyFill="1" applyBorder="1" applyAlignment="1" applyProtection="1">
      <alignment horizontal="left" vertical="top" wrapText="1"/>
    </xf>
    <xf numFmtId="1" fontId="8" fillId="0" borderId="15" xfId="0" applyNumberFormat="1" applyFont="1" applyFill="1" applyBorder="1" applyAlignment="1" applyProtection="1">
      <alignment horizontal="left" vertical="top"/>
    </xf>
    <xf numFmtId="49" fontId="8" fillId="0" borderId="11" xfId="0" applyNumberFormat="1" applyFont="1" applyFill="1" applyBorder="1" applyAlignment="1" applyProtection="1">
      <alignment horizontal="left" vertical="top" wrapText="1"/>
    </xf>
    <xf numFmtId="49" fontId="14" fillId="0" borderId="15" xfId="0" applyNumberFormat="1" applyFont="1" applyFill="1" applyBorder="1" applyAlignment="1" applyProtection="1">
      <alignment horizontal="center" vertical="top" wrapText="1"/>
    </xf>
    <xf numFmtId="0" fontId="8" fillId="0" borderId="15" xfId="0" applyNumberFormat="1" applyFont="1" applyFill="1" applyBorder="1" applyAlignment="1" applyProtection="1">
      <alignment horizontal="left" vertical="top"/>
    </xf>
    <xf numFmtId="49" fontId="14" fillId="0" borderId="15" xfId="0" applyNumberFormat="1" applyFont="1" applyFill="1" applyBorder="1" applyAlignment="1" applyProtection="1">
      <alignment vertical="top" wrapText="1"/>
    </xf>
    <xf numFmtId="49" fontId="14" fillId="0" borderId="5" xfId="0" applyNumberFormat="1" applyFont="1" applyFill="1" applyBorder="1" applyAlignment="1" applyProtection="1">
      <alignment vertical="top" wrapText="1"/>
    </xf>
    <xf numFmtId="49" fontId="14" fillId="0" borderId="14" xfId="0" applyNumberFormat="1" applyFont="1" applyFill="1" applyBorder="1" applyAlignment="1" applyProtection="1">
      <alignment vertical="top" wrapText="1"/>
    </xf>
    <xf numFmtId="0" fontId="2" fillId="0" borderId="15" xfId="0" applyNumberFormat="1" applyFont="1" applyFill="1" applyBorder="1" applyAlignment="1" applyProtection="1">
      <alignment horizontal="left" vertical="top" wrapText="1"/>
    </xf>
    <xf numFmtId="49" fontId="14" fillId="0" borderId="1" xfId="0" applyNumberFormat="1" applyFont="1" applyFill="1" applyBorder="1" applyAlignment="1" applyProtection="1">
      <alignment horizontal="left" vertical="top"/>
    </xf>
    <xf numFmtId="0" fontId="14" fillId="0" borderId="1" xfId="0" applyNumberFormat="1" applyFont="1" applyFill="1" applyBorder="1" applyAlignment="1" applyProtection="1">
      <alignment horizontal="left" vertical="top"/>
    </xf>
    <xf numFmtId="49" fontId="11" fillId="0" borderId="15" xfId="0" applyNumberFormat="1" applyFont="1" applyFill="1" applyBorder="1" applyAlignment="1" applyProtection="1">
      <alignment horizontal="left" vertical="top" wrapText="1"/>
    </xf>
    <xf numFmtId="0" fontId="11" fillId="0" borderId="15" xfId="0" applyNumberFormat="1" applyFont="1" applyFill="1" applyBorder="1" applyAlignment="1" applyProtection="1">
      <alignment horizontal="left" vertical="top" wrapText="1"/>
    </xf>
    <xf numFmtId="49" fontId="14" fillId="0" borderId="14" xfId="0" applyNumberFormat="1" applyFont="1" applyFill="1" applyBorder="1" applyAlignment="1" applyProtection="1">
      <alignment horizontal="left" vertical="top"/>
    </xf>
    <xf numFmtId="0" fontId="14" fillId="0" borderId="14" xfId="0" applyNumberFormat="1" applyFont="1" applyFill="1" applyBorder="1" applyAlignment="1" applyProtection="1">
      <alignment horizontal="left" vertical="top"/>
    </xf>
    <xf numFmtId="49" fontId="11" fillId="0" borderId="15" xfId="0" applyNumberFormat="1" applyFont="1" applyFill="1" applyBorder="1" applyAlignment="1" applyProtection="1">
      <alignment horizontal="center" vertical="top" wrapText="1"/>
    </xf>
    <xf numFmtId="49" fontId="14" fillId="0" borderId="15" xfId="0" applyNumberFormat="1" applyFont="1" applyFill="1" applyBorder="1" applyAlignment="1" applyProtection="1">
      <alignment horizontal="center" vertical="top"/>
    </xf>
    <xf numFmtId="1" fontId="14" fillId="0" borderId="15" xfId="0" applyNumberFormat="1" applyFont="1" applyFill="1" applyBorder="1" applyAlignment="1" applyProtection="1">
      <alignment horizontal="center" vertical="top"/>
    </xf>
    <xf numFmtId="0" fontId="14" fillId="0" borderId="15" xfId="0" applyNumberFormat="1" applyFont="1" applyFill="1" applyBorder="1" applyAlignment="1" applyProtection="1">
      <alignment horizontal="center" vertical="top"/>
    </xf>
    <xf numFmtId="49" fontId="14" fillId="0" borderId="13" xfId="0" applyNumberFormat="1" applyFont="1" applyFill="1" applyBorder="1" applyAlignment="1" applyProtection="1">
      <alignment horizontal="left" vertical="top"/>
    </xf>
    <xf numFmtId="0" fontId="14" fillId="0" borderId="11" xfId="0" applyNumberFormat="1" applyFont="1" applyFill="1" applyBorder="1" applyAlignment="1" applyProtection="1">
      <alignment horizontal="left" vertical="top"/>
    </xf>
    <xf numFmtId="0" fontId="14" fillId="0" borderId="12" xfId="0" applyNumberFormat="1" applyFont="1" applyFill="1" applyBorder="1" applyAlignment="1" applyProtection="1">
      <alignment horizontal="center" vertical="top"/>
    </xf>
    <xf numFmtId="0" fontId="14" fillId="0" borderId="12" xfId="0" applyNumberFormat="1" applyFont="1" applyFill="1" applyBorder="1" applyAlignment="1" applyProtection="1">
      <alignment horizontal="left" vertical="top"/>
    </xf>
    <xf numFmtId="49" fontId="16" fillId="0" borderId="15" xfId="0" applyNumberFormat="1" applyFont="1" applyFill="1" applyBorder="1" applyAlignment="1" applyProtection="1">
      <alignment horizontal="center" vertical="top"/>
    </xf>
    <xf numFmtId="1" fontId="16" fillId="0" borderId="15" xfId="0" applyNumberFormat="1" applyFont="1" applyFill="1" applyBorder="1" applyAlignment="1" applyProtection="1">
      <alignment horizontal="center" vertical="top"/>
    </xf>
    <xf numFmtId="1" fontId="6" fillId="0" borderId="15" xfId="0" applyNumberFormat="1" applyFont="1" applyFill="1" applyBorder="1" applyAlignment="1" applyProtection="1">
      <alignment horizontal="center" vertical="top"/>
    </xf>
    <xf numFmtId="49" fontId="11" fillId="0" borderId="15" xfId="0" applyNumberFormat="1" applyFont="1" applyFill="1" applyBorder="1" applyAlignment="1" applyProtection="1">
      <alignment horizontal="center" vertical="top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17" fillId="0" borderId="15" xfId="0" applyNumberFormat="1" applyFont="1" applyFill="1" applyBorder="1" applyAlignment="1" applyProtection="1">
      <alignment horizontal="center" vertical="top"/>
    </xf>
    <xf numFmtId="49" fontId="15" fillId="0" borderId="15" xfId="0" applyNumberFormat="1" applyFont="1" applyFill="1" applyBorder="1" applyAlignment="1" applyProtection="1">
      <alignment horizontal="left" vertical="top"/>
    </xf>
    <xf numFmtId="0" fontId="11" fillId="0" borderId="15" xfId="0" applyNumberFormat="1" applyFont="1" applyFill="1" applyBorder="1" applyAlignment="1" applyProtection="1">
      <alignment horizontal="left" vertical="top"/>
    </xf>
    <xf numFmtId="0" fontId="14" fillId="0" borderId="15" xfId="0" applyNumberFormat="1" applyFont="1" applyFill="1" applyBorder="1" applyAlignment="1" applyProtection="1">
      <alignment horizontal="left" vertical="top" wrapText="1"/>
    </xf>
    <xf numFmtId="0" fontId="17" fillId="0" borderId="15" xfId="0" applyNumberFormat="1" applyFont="1" applyFill="1" applyBorder="1" applyAlignment="1" applyProtection="1">
      <alignment horizontal="right" vertical="top"/>
    </xf>
    <xf numFmtId="0" fontId="14" fillId="0" borderId="15" xfId="0" applyNumberFormat="1" applyFont="1" applyFill="1" applyBorder="1" applyAlignment="1" applyProtection="1">
      <alignment vertical="top"/>
    </xf>
    <xf numFmtId="0" fontId="11" fillId="0" borderId="15" xfId="0" applyNumberFormat="1" applyFont="1" applyFill="1" applyBorder="1" applyAlignment="1" applyProtection="1">
      <alignment vertical="top"/>
    </xf>
    <xf numFmtId="0" fontId="15" fillId="0" borderId="15" xfId="0" applyNumberFormat="1" applyFont="1" applyFill="1" applyBorder="1" applyAlignment="1" applyProtection="1">
      <alignment vertical="top"/>
    </xf>
    <xf numFmtId="1" fontId="15" fillId="0" borderId="15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/>
    </xf>
    <xf numFmtId="1" fontId="15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  <xf numFmtId="1" fontId="14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4" fillId="0" borderId="4" xfId="0" applyNumberFormat="1" applyFont="1" applyFill="1" applyBorder="1" applyAlignment="1" applyProtection="1">
      <alignment horizontal="left" vertical="top"/>
    </xf>
    <xf numFmtId="0" fontId="14" fillId="0" borderId="2" xfId="0" applyNumberFormat="1" applyFont="1" applyFill="1" applyBorder="1" applyAlignment="1" applyProtection="1">
      <alignment horizontal="left" vertical="top"/>
    </xf>
    <xf numFmtId="0" fontId="14" fillId="0" borderId="3" xfId="0" applyNumberFormat="1" applyFont="1" applyFill="1" applyBorder="1" applyAlignment="1" applyProtection="1">
      <alignment horizontal="left" vertical="top"/>
    </xf>
    <xf numFmtId="0" fontId="8" fillId="0" borderId="3" xfId="0" applyNumberFormat="1" applyFont="1" applyFill="1" applyBorder="1" applyAlignment="1" applyProtection="1">
      <alignment horizontal="left" vertical="top"/>
    </xf>
    <xf numFmtId="0" fontId="15" fillId="0" borderId="15" xfId="0" applyNumberFormat="1" applyFont="1" applyFill="1" applyBorder="1" applyAlignment="1" applyProtection="1">
      <alignment horizontal="left" vertical="top"/>
    </xf>
    <xf numFmtId="0" fontId="8" fillId="0" borderId="15" xfId="0" applyNumberFormat="1" applyFont="1" applyFill="1" applyBorder="1" applyAlignment="1" applyProtection="1">
      <alignment horizontal="center" vertical="top" wrapText="1"/>
    </xf>
    <xf numFmtId="1" fontId="11" fillId="0" borderId="15" xfId="0" applyNumberFormat="1" applyFont="1" applyFill="1" applyBorder="1" applyAlignment="1" applyProtection="1">
      <alignment horizontal="left" vertical="top" wrapText="1"/>
    </xf>
    <xf numFmtId="0" fontId="11" fillId="0" borderId="11" xfId="0" applyNumberFormat="1" applyFont="1" applyFill="1" applyBorder="1" applyAlignment="1" applyProtection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left" vertical="top" wrapText="1"/>
    </xf>
    <xf numFmtId="0" fontId="11" fillId="0" borderId="15" xfId="0" applyNumberFormat="1" applyFont="1" applyFill="1" applyBorder="1" applyAlignment="1" applyProtection="1">
      <alignment horizontal="center" vertical="top" wrapText="1"/>
    </xf>
    <xf numFmtId="0" fontId="11" fillId="0" borderId="12" xfId="0" applyNumberFormat="1" applyFont="1" applyFill="1" applyBorder="1" applyAlignment="1" applyProtection="1">
      <alignment horizontal="left" vertical="top" wrapText="1"/>
    </xf>
    <xf numFmtId="0" fontId="14" fillId="0" borderId="13" xfId="0" applyNumberFormat="1" applyFont="1" applyFill="1" applyBorder="1" applyAlignment="1" applyProtection="1">
      <alignment horizontal="left" vertical="top"/>
    </xf>
    <xf numFmtId="0" fontId="11" fillId="0" borderId="15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2" fillId="0" borderId="4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/>
    </xf>
    <xf numFmtId="0" fontId="9" fillId="0" borderId="3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center"/>
    </xf>
    <xf numFmtId="0" fontId="8" fillId="0" borderId="15" xfId="0" applyNumberFormat="1" applyFont="1" applyFill="1" applyBorder="1" applyAlignment="1" applyProtection="1">
      <alignment horizontal="center"/>
    </xf>
    <xf numFmtId="0" fontId="10" fillId="0" borderId="15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>
      <alignment horizontal="left"/>
    </xf>
    <xf numFmtId="1" fontId="6" fillId="2" borderId="15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1" fontId="15" fillId="2" borderId="15" xfId="0" applyNumberFormat="1" applyFont="1" applyFill="1" applyBorder="1" applyAlignment="1" applyProtection="1">
      <alignment horizontal="left"/>
    </xf>
    <xf numFmtId="1" fontId="15" fillId="0" borderId="15" xfId="0" applyNumberFormat="1" applyFont="1" applyFill="1" applyBorder="1" applyAlignment="1" applyProtection="1">
      <alignment horizontal="left"/>
    </xf>
    <xf numFmtId="49" fontId="8" fillId="0" borderId="15" xfId="0" applyNumberFormat="1" applyFont="1" applyFill="1" applyBorder="1" applyAlignment="1" applyProtection="1">
      <alignment horizontal="center"/>
    </xf>
    <xf numFmtId="49" fontId="8" fillId="0" borderId="15" xfId="0" applyNumberFormat="1" applyFont="1" applyFill="1" applyBorder="1" applyAlignment="1" applyProtection="1">
      <alignment horizontal="left" wrapText="1"/>
    </xf>
    <xf numFmtId="49" fontId="8" fillId="0" borderId="15" xfId="0" applyNumberFormat="1" applyFont="1" applyFill="1" applyBorder="1" applyAlignment="1" applyProtection="1">
      <alignment horizontal="center" wrapText="1"/>
    </xf>
    <xf numFmtId="49" fontId="14" fillId="0" borderId="15" xfId="0" applyNumberFormat="1" applyFont="1" applyFill="1" applyBorder="1" applyAlignment="1" applyProtection="1">
      <alignment horizontal="left"/>
    </xf>
    <xf numFmtId="1" fontId="14" fillId="0" borderId="15" xfId="0" applyNumberFormat="1" applyFont="1" applyFill="1" applyBorder="1" applyAlignment="1" applyProtection="1">
      <alignment horizontal="left"/>
    </xf>
    <xf numFmtId="49" fontId="14" fillId="2" borderId="15" xfId="0" applyNumberFormat="1" applyFont="1" applyFill="1" applyBorder="1" applyAlignment="1"/>
    <xf numFmtId="1" fontId="14" fillId="3" borderId="15" xfId="0" applyNumberFormat="1" applyFont="1" applyFill="1" applyBorder="1" applyAlignment="1" applyProtection="1">
      <alignment horizontal="left"/>
    </xf>
    <xf numFmtId="49" fontId="8" fillId="0" borderId="1" xfId="0" applyNumberFormat="1" applyFont="1" applyFill="1" applyBorder="1" applyAlignment="1" applyProtection="1">
      <alignment horizontal="left" wrapText="1"/>
    </xf>
    <xf numFmtId="49" fontId="14" fillId="0" borderId="15" xfId="0" applyNumberFormat="1" applyFont="1" applyFill="1" applyBorder="1" applyAlignment="1" applyProtection="1">
      <alignment horizontal="left" wrapText="1"/>
    </xf>
    <xf numFmtId="49" fontId="8" fillId="0" borderId="15" xfId="0" applyNumberFormat="1" applyFont="1" applyFill="1" applyBorder="1" applyAlignment="1" applyProtection="1">
      <alignment horizontal="left"/>
    </xf>
    <xf numFmtId="2" fontId="14" fillId="0" borderId="1" xfId="0" applyNumberFormat="1" applyFont="1" applyFill="1" applyBorder="1" applyAlignment="1" applyProtection="1">
      <alignment horizontal="left"/>
    </xf>
    <xf numFmtId="0" fontId="8" fillId="0" borderId="15" xfId="0" applyNumberFormat="1" applyFont="1" applyFill="1" applyBorder="1" applyAlignment="1" applyProtection="1">
      <alignment horizontal="left" wrapText="1"/>
    </xf>
    <xf numFmtId="2" fontId="14" fillId="0" borderId="15" xfId="0" applyNumberFormat="1" applyFont="1" applyFill="1" applyBorder="1" applyAlignment="1" applyProtection="1">
      <alignment horizontal="left"/>
    </xf>
    <xf numFmtId="49" fontId="11" fillId="0" borderId="15" xfId="0" applyNumberFormat="1" applyFont="1" applyFill="1" applyBorder="1" applyAlignment="1" applyProtection="1">
      <alignment horizontal="left"/>
    </xf>
    <xf numFmtId="1" fontId="11" fillId="0" borderId="15" xfId="0" applyNumberFormat="1" applyFont="1" applyFill="1" applyBorder="1" applyAlignment="1" applyProtection="1">
      <alignment horizontal="left"/>
    </xf>
    <xf numFmtId="0" fontId="11" fillId="0" borderId="15" xfId="0" applyNumberFormat="1" applyFont="1" applyFill="1" applyBorder="1" applyAlignment="1" applyProtection="1">
      <alignment horizontal="left"/>
    </xf>
    <xf numFmtId="49" fontId="11" fillId="0" borderId="11" xfId="0" applyNumberFormat="1" applyFont="1" applyFill="1" applyBorder="1" applyAlignment="1" applyProtection="1">
      <alignment horizontal="left" wrapText="1"/>
    </xf>
    <xf numFmtId="1" fontId="8" fillId="0" borderId="15" xfId="0" applyNumberFormat="1" applyFont="1" applyFill="1" applyBorder="1" applyAlignment="1" applyProtection="1">
      <alignment horizontal="left"/>
    </xf>
    <xf numFmtId="49" fontId="8" fillId="0" borderId="11" xfId="0" applyNumberFormat="1" applyFont="1" applyFill="1" applyBorder="1" applyAlignment="1" applyProtection="1">
      <alignment horizontal="left" wrapText="1"/>
    </xf>
    <xf numFmtId="1" fontId="8" fillId="3" borderId="15" xfId="0" applyNumberFormat="1" applyFont="1" applyFill="1" applyBorder="1" applyAlignment="1" applyProtection="1">
      <alignment horizontal="left"/>
    </xf>
    <xf numFmtId="0" fontId="8" fillId="0" borderId="15" xfId="0" applyNumberFormat="1" applyFont="1" applyFill="1" applyBorder="1" applyAlignment="1" applyProtection="1">
      <alignment horizontal="left"/>
    </xf>
    <xf numFmtId="2" fontId="8" fillId="0" borderId="15" xfId="0" applyNumberFormat="1" applyFont="1" applyFill="1" applyBorder="1" applyAlignment="1" applyProtection="1">
      <alignment horizontal="left" wrapText="1"/>
    </xf>
    <xf numFmtId="0" fontId="2" fillId="0" borderId="15" xfId="0" applyNumberFormat="1" applyFont="1" applyFill="1" applyBorder="1" applyAlignment="1" applyProtection="1">
      <alignment horizontal="left" wrapText="1"/>
    </xf>
    <xf numFmtId="49" fontId="14" fillId="0" borderId="1" xfId="0" applyNumberFormat="1" applyFont="1" applyFill="1" applyBorder="1" applyAlignment="1" applyProtection="1">
      <alignment horizontal="left"/>
    </xf>
    <xf numFmtId="1" fontId="14" fillId="3" borderId="1" xfId="0" applyNumberFormat="1" applyFont="1" applyFill="1" applyBorder="1" applyAlignment="1" applyProtection="1">
      <alignment horizontal="left"/>
    </xf>
    <xf numFmtId="0" fontId="14" fillId="0" borderId="1" xfId="0" applyNumberFormat="1" applyFont="1" applyFill="1" applyBorder="1" applyAlignment="1" applyProtection="1">
      <alignment horizontal="left"/>
    </xf>
    <xf numFmtId="49" fontId="11" fillId="0" borderId="15" xfId="0" applyNumberFormat="1" applyFont="1" applyFill="1" applyBorder="1" applyAlignment="1" applyProtection="1">
      <alignment horizontal="left" wrapText="1"/>
    </xf>
    <xf numFmtId="0" fontId="11" fillId="0" borderId="15" xfId="0" applyNumberFormat="1" applyFont="1" applyFill="1" applyBorder="1" applyAlignment="1" applyProtection="1">
      <alignment horizontal="left" wrapText="1"/>
    </xf>
    <xf numFmtId="49" fontId="14" fillId="0" borderId="14" xfId="0" applyNumberFormat="1" applyFont="1" applyFill="1" applyBorder="1" applyAlignment="1" applyProtection="1">
      <alignment horizontal="left"/>
    </xf>
    <xf numFmtId="0" fontId="14" fillId="0" borderId="14" xfId="0" applyNumberFormat="1" applyFont="1" applyFill="1" applyBorder="1" applyAlignment="1" applyProtection="1">
      <alignment horizontal="left"/>
    </xf>
    <xf numFmtId="49" fontId="11" fillId="0" borderId="15" xfId="0" applyNumberFormat="1" applyFont="1" applyFill="1" applyBorder="1" applyAlignment="1" applyProtection="1">
      <alignment horizontal="center" wrapText="1"/>
    </xf>
    <xf numFmtId="49" fontId="14" fillId="0" borderId="15" xfId="0" applyNumberFormat="1" applyFont="1" applyFill="1" applyBorder="1" applyAlignment="1" applyProtection="1">
      <alignment horizontal="center"/>
    </xf>
    <xf numFmtId="49" fontId="14" fillId="0" borderId="13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center"/>
    </xf>
    <xf numFmtId="49" fontId="11" fillId="0" borderId="15" xfId="0" applyNumberFormat="1" applyFont="1" applyFill="1" applyBorder="1" applyAlignment="1" applyProtection="1">
      <alignment horizontal="center"/>
    </xf>
    <xf numFmtId="0" fontId="17" fillId="0" borderId="15" xfId="0" applyNumberFormat="1" applyFont="1" applyFill="1" applyBorder="1" applyAlignment="1" applyProtection="1">
      <alignment horizontal="center"/>
    </xf>
    <xf numFmtId="49" fontId="15" fillId="0" borderId="15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 wrapText="1"/>
    </xf>
    <xf numFmtId="0" fontId="17" fillId="0" borderId="15" xfId="0" applyNumberFormat="1" applyFont="1" applyFill="1" applyBorder="1" applyAlignment="1" applyProtection="1">
      <alignment horizontal="right"/>
    </xf>
    <xf numFmtId="0" fontId="14" fillId="0" borderId="15" xfId="0" applyNumberFormat="1" applyFont="1" applyFill="1" applyBorder="1" applyAlignment="1" applyProtection="1"/>
    <xf numFmtId="0" fontId="8" fillId="0" borderId="15" xfId="0" applyNumberFormat="1" applyFont="1" applyFill="1" applyBorder="1" applyAlignment="1" applyProtection="1"/>
    <xf numFmtId="0" fontId="11" fillId="0" borderId="15" xfId="0" applyNumberFormat="1" applyFont="1" applyFill="1" applyBorder="1" applyAlignment="1" applyProtection="1"/>
    <xf numFmtId="0" fontId="15" fillId="0" borderId="15" xfId="0" applyNumberFormat="1" applyFont="1" applyFill="1" applyBorder="1" applyAlignment="1" applyProtection="1"/>
    <xf numFmtId="1" fontId="15" fillId="0" borderId="15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1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14" fillId="0" borderId="4" xfId="0" applyNumberFormat="1" applyFont="1" applyFill="1" applyBorder="1" applyAlignment="1" applyProtection="1">
      <alignment horizontal="left"/>
    </xf>
    <xf numFmtId="0" fontId="14" fillId="0" borderId="2" xfId="0" applyNumberFormat="1" applyFont="1" applyFill="1" applyBorder="1" applyAlignment="1" applyProtection="1">
      <alignment horizontal="left"/>
    </xf>
    <xf numFmtId="0" fontId="14" fillId="0" borderId="3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left"/>
    </xf>
    <xf numFmtId="0" fontId="15" fillId="0" borderId="15" xfId="0" applyNumberFormat="1" applyFont="1" applyFill="1" applyBorder="1" applyAlignment="1" applyProtection="1">
      <alignment horizontal="left"/>
    </xf>
    <xf numFmtId="0" fontId="8" fillId="0" borderId="15" xfId="0" applyNumberFormat="1" applyFont="1" applyFill="1" applyBorder="1" applyAlignment="1" applyProtection="1">
      <alignment horizontal="center" wrapText="1"/>
    </xf>
    <xf numFmtId="1" fontId="11" fillId="0" borderId="15" xfId="0" applyNumberFormat="1" applyFont="1" applyFill="1" applyBorder="1" applyAlignment="1" applyProtection="1">
      <alignment horizontal="left" wrapText="1"/>
    </xf>
    <xf numFmtId="0" fontId="11" fillId="0" borderId="11" xfId="0" applyNumberFormat="1" applyFont="1" applyFill="1" applyBorder="1" applyAlignment="1" applyProtection="1">
      <alignment horizontal="left" wrapText="1"/>
    </xf>
    <xf numFmtId="0" fontId="8" fillId="0" borderId="11" xfId="0" applyNumberFormat="1" applyFont="1" applyFill="1" applyBorder="1" applyAlignment="1" applyProtection="1">
      <alignment horizontal="left" wrapText="1"/>
    </xf>
    <xf numFmtId="0" fontId="11" fillId="0" borderId="15" xfId="0" applyNumberFormat="1" applyFont="1" applyFill="1" applyBorder="1" applyAlignment="1" applyProtection="1">
      <alignment horizontal="center" wrapText="1"/>
    </xf>
    <xf numFmtId="0" fontId="11" fillId="0" borderId="12" xfId="0" applyNumberFormat="1" applyFont="1" applyFill="1" applyBorder="1" applyAlignment="1" applyProtection="1">
      <alignment horizontal="left" wrapText="1"/>
    </xf>
    <xf numFmtId="0" fontId="14" fillId="0" borderId="13" xfId="0" applyNumberFormat="1" applyFont="1" applyFill="1" applyBorder="1" applyAlignment="1" applyProtection="1">
      <alignment horizontal="left"/>
    </xf>
    <xf numFmtId="0" fontId="11" fillId="0" borderId="15" xfId="0" applyNumberFormat="1" applyFont="1" applyFill="1" applyBorder="1" applyAlignment="1" applyProtection="1">
      <alignment horizontal="center"/>
    </xf>
    <xf numFmtId="1" fontId="15" fillId="2" borderId="15" xfId="0" applyNumberFormat="1" applyFont="1" applyFill="1" applyBorder="1" applyAlignment="1" applyProtection="1"/>
    <xf numFmtId="0" fontId="8" fillId="0" borderId="15" xfId="0" applyNumberFormat="1" applyFont="1" applyFill="1" applyBorder="1" applyAlignment="1" applyProtection="1">
      <alignment horizontal="left" vertical="top" wrapText="1"/>
      <protection locked="0"/>
    </xf>
    <xf numFmtId="0" fontId="22" fillId="0" borderId="0" xfId="0" applyNumberFormat="1" applyFont="1" applyFill="1" applyBorder="1" applyAlignment="1" applyProtection="1">
      <alignment vertical="top"/>
    </xf>
    <xf numFmtId="1" fontId="6" fillId="0" borderId="15" xfId="0" applyNumberFormat="1" applyFont="1" applyFill="1" applyBorder="1" applyAlignment="1" applyProtection="1">
      <alignment horizontal="left" vertical="top"/>
    </xf>
    <xf numFmtId="0" fontId="15" fillId="0" borderId="15" xfId="0" applyNumberFormat="1" applyFont="1" applyFill="1" applyBorder="1" applyAlignment="1" applyProtection="1">
      <alignment horizontal="left" vertical="top" wrapText="1"/>
    </xf>
    <xf numFmtId="49" fontId="8" fillId="0" borderId="2" xfId="0" applyNumberFormat="1" applyFont="1" applyFill="1" applyBorder="1" applyAlignment="1" applyProtection="1">
      <alignment horizontal="left" vertical="top" wrapText="1"/>
    </xf>
    <xf numFmtId="16" fontId="8" fillId="0" borderId="15" xfId="0" applyNumberFormat="1" applyFont="1" applyFill="1" applyBorder="1" applyAlignment="1" applyProtection="1">
      <alignment horizontal="left" vertical="top"/>
    </xf>
    <xf numFmtId="0" fontId="23" fillId="0" borderId="15" xfId="0" applyNumberFormat="1" applyFont="1" applyFill="1" applyBorder="1" applyAlignment="1" applyProtection="1">
      <alignment horizontal="center" vertical="top"/>
    </xf>
    <xf numFmtId="0" fontId="23" fillId="0" borderId="15" xfId="0" applyNumberFormat="1" applyFont="1" applyFill="1" applyBorder="1" applyAlignment="1" applyProtection="1">
      <alignment horizontal="left" vertical="top"/>
    </xf>
    <xf numFmtId="0" fontId="0" fillId="4" borderId="0" xfId="0" applyNumberFormat="1" applyFont="1" applyFill="1" applyBorder="1" applyAlignment="1" applyProtection="1">
      <alignment vertical="top"/>
    </xf>
    <xf numFmtId="0" fontId="2" fillId="4" borderId="0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vertical="top"/>
    </xf>
    <xf numFmtId="0" fontId="2" fillId="0" borderId="4" xfId="0" applyNumberFormat="1" applyFont="1" applyFill="1" applyBorder="1" applyAlignment="1" applyProtection="1">
      <alignment vertical="top"/>
    </xf>
    <xf numFmtId="0" fontId="2" fillId="0" borderId="10" xfId="0" applyNumberFormat="1" applyFont="1" applyFill="1" applyBorder="1" applyAlignment="1" applyProtection="1">
      <alignment vertical="top"/>
    </xf>
    <xf numFmtId="0" fontId="2" fillId="0" borderId="7" xfId="0" applyNumberFormat="1" applyFont="1" applyFill="1" applyBorder="1" applyAlignment="1" applyProtection="1">
      <alignment vertical="top"/>
    </xf>
    <xf numFmtId="0" fontId="2" fillId="0" borderId="8" xfId="0" applyNumberFormat="1" applyFont="1" applyFill="1" applyBorder="1" applyAlignment="1" applyProtection="1">
      <alignment vertical="top"/>
    </xf>
    <xf numFmtId="0" fontId="24" fillId="0" borderId="1" xfId="0" applyNumberFormat="1" applyFont="1" applyFill="1" applyBorder="1" applyAlignment="1" applyProtection="1">
      <alignment horizontal="left" vertical="top" wrapText="1"/>
    </xf>
    <xf numFmtId="14" fontId="24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/>
    </xf>
    <xf numFmtId="0" fontId="2" fillId="0" borderId="14" xfId="0" applyNumberFormat="1" applyFont="1" applyFill="1" applyBorder="1" applyAlignment="1" applyProtection="1">
      <alignment horizontal="left" vertical="top"/>
    </xf>
    <xf numFmtId="0" fontId="14" fillId="0" borderId="1" xfId="0" applyNumberFormat="1" applyFont="1" applyFill="1" applyBorder="1" applyAlignment="1" applyProtection="1">
      <alignment horizontal="left" vertical="top" wrapText="1"/>
    </xf>
    <xf numFmtId="49" fontId="24" fillId="0" borderId="15" xfId="0" applyNumberFormat="1" applyFont="1" applyFill="1" applyBorder="1" applyAlignment="1" applyProtection="1">
      <alignment horizontal="left" vertical="top" wrapText="1"/>
    </xf>
    <xf numFmtId="0" fontId="24" fillId="0" borderId="15" xfId="0" applyNumberFormat="1" applyFont="1" applyFill="1" applyBorder="1" applyAlignment="1" applyProtection="1">
      <alignment horizontal="left" vertical="top" wrapText="1"/>
    </xf>
    <xf numFmtId="0" fontId="14" fillId="0" borderId="14" xfId="0" applyNumberFormat="1" applyFont="1" applyFill="1" applyBorder="1" applyAlignment="1" applyProtection="1">
      <alignment horizontal="left" vertical="top" wrapText="1"/>
    </xf>
    <xf numFmtId="14" fontId="14" fillId="0" borderId="14" xfId="0" applyNumberFormat="1" applyFont="1" applyFill="1" applyBorder="1" applyAlignment="1" applyProtection="1">
      <alignment horizontal="left" vertical="top" wrapText="1"/>
    </xf>
    <xf numFmtId="0" fontId="14" fillId="0" borderId="0" xfId="0" applyNumberFormat="1" applyFont="1" applyFill="1" applyBorder="1" applyAlignment="1" applyProtection="1">
      <alignment horizontal="left" vertical="top"/>
    </xf>
    <xf numFmtId="0" fontId="11" fillId="0" borderId="13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>
      <alignment vertical="top"/>
    </xf>
    <xf numFmtId="0" fontId="26" fillId="0" borderId="0" xfId="0" applyNumberFormat="1" applyFont="1" applyFill="1" applyBorder="1" applyAlignment="1" applyProtection="1">
      <alignment horizontal="left" vertical="top"/>
    </xf>
    <xf numFmtId="0" fontId="30" fillId="0" borderId="3" xfId="0" applyNumberFormat="1" applyFont="1" applyFill="1" applyBorder="1" applyAlignment="1" applyProtection="1">
      <alignment horizontal="left" vertical="top"/>
    </xf>
    <xf numFmtId="0" fontId="25" fillId="0" borderId="15" xfId="0" applyNumberFormat="1" applyFont="1" applyFill="1" applyBorder="1" applyAlignment="1" applyProtection="1">
      <alignment horizontal="center" vertical="top"/>
    </xf>
    <xf numFmtId="0" fontId="31" fillId="0" borderId="15" xfId="0" applyNumberFormat="1" applyFont="1" applyFill="1" applyBorder="1" applyAlignment="1" applyProtection="1">
      <alignment horizontal="center" vertical="top"/>
    </xf>
    <xf numFmtId="49" fontId="33" fillId="0" borderId="15" xfId="0" applyNumberFormat="1" applyFont="1" applyFill="1" applyBorder="1" applyAlignment="1" applyProtection="1">
      <alignment horizontal="left" vertical="top" wrapText="1"/>
    </xf>
    <xf numFmtId="49" fontId="33" fillId="0" borderId="15" xfId="0" applyNumberFormat="1" applyFont="1" applyFill="1" applyBorder="1" applyAlignment="1" applyProtection="1">
      <alignment horizontal="left" vertical="top"/>
    </xf>
    <xf numFmtId="49" fontId="34" fillId="0" borderId="1" xfId="0" applyNumberFormat="1" applyFont="1" applyFill="1" applyBorder="1" applyAlignment="1" applyProtection="1">
      <alignment horizontal="left" vertical="top" wrapText="1"/>
    </xf>
    <xf numFmtId="0" fontId="36" fillId="0" borderId="15" xfId="0" applyNumberFormat="1" applyFont="1" applyFill="1" applyBorder="1" applyAlignment="1" applyProtection="1">
      <alignment horizontal="left" vertical="top"/>
    </xf>
    <xf numFmtId="49" fontId="34" fillId="0" borderId="15" xfId="0" applyNumberFormat="1" applyFont="1" applyFill="1" applyBorder="1" applyAlignment="1" applyProtection="1">
      <alignment horizontal="left" vertical="top" wrapText="1"/>
    </xf>
    <xf numFmtId="11" fontId="8" fillId="0" borderId="15" xfId="0" applyNumberFormat="1" applyFont="1" applyFill="1" applyBorder="1" applyAlignment="1" applyProtection="1">
      <alignment horizontal="left" vertical="top" wrapText="1"/>
    </xf>
    <xf numFmtId="49" fontId="8" fillId="0" borderId="15" xfId="0" applyNumberFormat="1" applyFont="1" applyFill="1" applyBorder="1" applyAlignment="1" applyProtection="1">
      <alignment vertical="top"/>
    </xf>
    <xf numFmtId="49" fontId="11" fillId="0" borderId="11" xfId="0" applyNumberFormat="1" applyFont="1" applyFill="1" applyBorder="1" applyAlignment="1" applyProtection="1">
      <alignment vertical="top"/>
    </xf>
    <xf numFmtId="0" fontId="2" fillId="0" borderId="12" xfId="0" applyNumberFormat="1" applyFont="1" applyFill="1" applyBorder="1" applyAlignment="1" applyProtection="1">
      <alignment vertical="top"/>
    </xf>
    <xf numFmtId="2" fontId="11" fillId="0" borderId="15" xfId="0" applyNumberFormat="1" applyFont="1" applyFill="1" applyBorder="1" applyAlignment="1" applyProtection="1">
      <alignment horizontal="left" vertical="top" wrapText="1"/>
    </xf>
    <xf numFmtId="2" fontId="11" fillId="0" borderId="15" xfId="0" applyNumberFormat="1" applyFont="1" applyFill="1" applyBorder="1" applyAlignment="1" applyProtection="1">
      <alignment horizontal="left" vertical="top"/>
    </xf>
    <xf numFmtId="2" fontId="2" fillId="0" borderId="0" xfId="0" applyNumberFormat="1" applyFont="1" applyFill="1" applyBorder="1" applyAlignment="1" applyProtection="1">
      <alignment vertical="top"/>
    </xf>
    <xf numFmtId="2" fontId="25" fillId="0" borderId="0" xfId="0" applyNumberFormat="1" applyFont="1" applyFill="1" applyBorder="1" applyAlignment="1" applyProtection="1">
      <alignment vertical="top"/>
    </xf>
    <xf numFmtId="0" fontId="24" fillId="0" borderId="0" xfId="0" applyNumberFormat="1" applyFont="1" applyFill="1" applyBorder="1" applyAlignment="1" applyProtection="1">
      <alignment vertical="top"/>
    </xf>
    <xf numFmtId="2" fontId="30" fillId="0" borderId="3" xfId="0" applyNumberFormat="1" applyFont="1" applyFill="1" applyBorder="1" applyAlignment="1" applyProtection="1">
      <alignment horizontal="left" vertical="top"/>
    </xf>
    <xf numFmtId="2" fontId="2" fillId="0" borderId="4" xfId="0" applyNumberFormat="1" applyFont="1" applyFill="1" applyBorder="1" applyAlignment="1" applyProtection="1">
      <alignment horizontal="left" vertical="top"/>
    </xf>
    <xf numFmtId="2" fontId="25" fillId="0" borderId="15" xfId="0" applyNumberFormat="1" applyFont="1" applyFill="1" applyBorder="1" applyAlignment="1" applyProtection="1">
      <alignment horizontal="center" vertical="top"/>
    </xf>
    <xf numFmtId="2" fontId="1" fillId="0" borderId="15" xfId="0" applyNumberFormat="1" applyFont="1" applyFill="1" applyBorder="1" applyAlignment="1" applyProtection="1">
      <alignment horizontal="center" vertical="top"/>
    </xf>
    <xf numFmtId="2" fontId="2" fillId="0" borderId="15" xfId="0" applyNumberFormat="1" applyFont="1" applyFill="1" applyBorder="1" applyAlignment="1" applyProtection="1">
      <alignment horizontal="left" vertical="top"/>
    </xf>
    <xf numFmtId="2" fontId="15" fillId="0" borderId="15" xfId="0" applyNumberFormat="1" applyFont="1" applyFill="1" applyBorder="1" applyAlignment="1" applyProtection="1">
      <alignment horizontal="left" vertical="top"/>
    </xf>
    <xf numFmtId="2" fontId="8" fillId="0" borderId="15" xfId="0" applyNumberFormat="1" applyFont="1" applyFill="1" applyBorder="1" applyAlignment="1" applyProtection="1">
      <alignment horizontal="left" vertical="top"/>
    </xf>
    <xf numFmtId="2" fontId="14" fillId="0" borderId="14" xfId="0" applyNumberFormat="1" applyFont="1" applyFill="1" applyBorder="1" applyAlignment="1" applyProtection="1">
      <alignment horizontal="left" vertical="top"/>
    </xf>
    <xf numFmtId="2" fontId="8" fillId="0" borderId="15" xfId="0" applyNumberFormat="1" applyFont="1" applyFill="1" applyBorder="1" applyAlignment="1" applyProtection="1">
      <alignment horizontal="center" vertical="top"/>
    </xf>
    <xf numFmtId="2" fontId="8" fillId="0" borderId="15" xfId="0" applyNumberFormat="1" applyFont="1" applyFill="1" applyBorder="1" applyAlignment="1" applyProtection="1">
      <alignment horizontal="center" vertical="center"/>
    </xf>
    <xf numFmtId="2" fontId="14" fillId="0" borderId="15" xfId="0" applyNumberFormat="1" applyFont="1" applyFill="1" applyBorder="1" applyAlignment="1" applyProtection="1">
      <alignment horizontal="left" vertical="top" wrapText="1"/>
    </xf>
    <xf numFmtId="2" fontId="14" fillId="0" borderId="15" xfId="0" applyNumberFormat="1" applyFont="1" applyFill="1" applyBorder="1" applyAlignment="1" applyProtection="1">
      <alignment vertical="top"/>
    </xf>
    <xf numFmtId="2" fontId="15" fillId="0" borderId="15" xfId="0" applyNumberFormat="1" applyFont="1" applyFill="1" applyBorder="1" applyAlignment="1" applyProtection="1">
      <alignment vertical="top"/>
    </xf>
    <xf numFmtId="2" fontId="14" fillId="0" borderId="0" xfId="0" applyNumberFormat="1" applyFont="1" applyFill="1" applyBorder="1" applyAlignment="1" applyProtection="1">
      <alignment vertical="top"/>
    </xf>
    <xf numFmtId="2" fontId="15" fillId="0" borderId="0" xfId="0" applyNumberFormat="1" applyFont="1" applyFill="1" applyBorder="1" applyAlignment="1" applyProtection="1">
      <alignment vertical="top"/>
    </xf>
    <xf numFmtId="49" fontId="14" fillId="0" borderId="1" xfId="0" applyNumberFormat="1" applyFont="1" applyFill="1" applyBorder="1" applyAlignment="1" applyProtection="1">
      <alignment horizontal="left" vertical="top"/>
    </xf>
    <xf numFmtId="1" fontId="14" fillId="4" borderId="15" xfId="0" applyNumberFormat="1" applyFont="1" applyFill="1" applyBorder="1" applyAlignment="1" applyProtection="1">
      <alignment horizontal="left"/>
    </xf>
    <xf numFmtId="49" fontId="14" fillId="5" borderId="15" xfId="0" applyNumberFormat="1" applyFont="1" applyFill="1" applyBorder="1" applyAlignment="1" applyProtection="1">
      <alignment horizontal="left" vertical="top"/>
    </xf>
    <xf numFmtId="0" fontId="2" fillId="6" borderId="15" xfId="0" applyNumberFormat="1" applyFont="1" applyFill="1" applyBorder="1" applyAlignment="1" applyProtection="1">
      <alignment horizontal="left"/>
    </xf>
    <xf numFmtId="1" fontId="2" fillId="0" borderId="0" xfId="0" applyNumberFormat="1" applyFont="1" applyFill="1" applyBorder="1" applyAlignment="1" applyProtection="1"/>
    <xf numFmtId="1" fontId="8" fillId="4" borderId="15" xfId="0" applyNumberFormat="1" applyFont="1" applyFill="1" applyBorder="1" applyAlignment="1" applyProtection="1">
      <alignment horizontal="left"/>
    </xf>
    <xf numFmtId="49" fontId="8" fillId="4" borderId="11" xfId="0" applyNumberFormat="1" applyFont="1" applyFill="1" applyBorder="1" applyAlignment="1" applyProtection="1">
      <alignment horizontal="left" vertical="top" wrapText="1"/>
    </xf>
    <xf numFmtId="49" fontId="8" fillId="4" borderId="15" xfId="0" applyNumberFormat="1" applyFont="1" applyFill="1" applyBorder="1" applyAlignment="1" applyProtection="1">
      <alignment horizontal="left" vertical="top" wrapText="1"/>
    </xf>
    <xf numFmtId="49" fontId="14" fillId="4" borderId="15" xfId="0" applyNumberFormat="1" applyFont="1" applyFill="1" applyBorder="1" applyAlignment="1" applyProtection="1">
      <alignment horizontal="left" vertical="top" wrapText="1"/>
    </xf>
    <xf numFmtId="49" fontId="11" fillId="4" borderId="15" xfId="0" applyNumberFormat="1" applyFont="1" applyFill="1" applyBorder="1" applyAlignment="1" applyProtection="1">
      <alignment horizontal="left" vertical="top"/>
    </xf>
    <xf numFmtId="0" fontId="8" fillId="4" borderId="15" xfId="0" applyNumberFormat="1" applyFont="1" applyFill="1" applyBorder="1" applyAlignment="1" applyProtection="1">
      <alignment horizontal="left" vertical="top"/>
    </xf>
    <xf numFmtId="1" fontId="8" fillId="4" borderId="15" xfId="0" applyNumberFormat="1" applyFont="1" applyFill="1" applyBorder="1" applyAlignment="1" applyProtection="1">
      <alignment horizontal="left" vertical="top"/>
    </xf>
    <xf numFmtId="49" fontId="14" fillId="4" borderId="15" xfId="0" applyNumberFormat="1" applyFont="1" applyFill="1" applyBorder="1" applyAlignment="1" applyProtection="1">
      <alignment horizontal="left" vertical="top"/>
    </xf>
    <xf numFmtId="2" fontId="8" fillId="4" borderId="15" xfId="0" applyNumberFormat="1" applyFont="1" applyFill="1" applyBorder="1" applyAlignment="1" applyProtection="1">
      <alignment horizontal="left" vertical="top"/>
    </xf>
    <xf numFmtId="49" fontId="14" fillId="4" borderId="15" xfId="0" applyNumberFormat="1" applyFont="1" applyFill="1" applyBorder="1" applyAlignment="1"/>
    <xf numFmtId="0" fontId="8" fillId="4" borderId="15" xfId="0" applyNumberFormat="1" applyFont="1" applyFill="1" applyBorder="1" applyAlignment="1" applyProtection="1">
      <alignment horizontal="left"/>
    </xf>
    <xf numFmtId="0" fontId="1" fillId="4" borderId="15" xfId="0" applyNumberFormat="1" applyFont="1" applyFill="1" applyBorder="1" applyAlignment="1" applyProtection="1">
      <alignment wrapText="1"/>
    </xf>
    <xf numFmtId="49" fontId="14" fillId="4" borderId="15" xfId="0" applyNumberFormat="1" applyFont="1" applyFill="1" applyBorder="1" applyAlignment="1" applyProtection="1">
      <alignment horizontal="left" wrapText="1"/>
    </xf>
    <xf numFmtId="49" fontId="11" fillId="4" borderId="15" xfId="0" applyNumberFormat="1" applyFont="1" applyFill="1" applyBorder="1" applyAlignment="1" applyProtection="1">
      <alignment horizontal="left"/>
    </xf>
    <xf numFmtId="49" fontId="8" fillId="0" borderId="15" xfId="0" applyNumberFormat="1" applyFont="1" applyFill="1" applyBorder="1" applyAlignment="1" applyProtection="1">
      <alignment vertical="top" wrapText="1"/>
    </xf>
    <xf numFmtId="49" fontId="11" fillId="7" borderId="15" xfId="0" applyNumberFormat="1" applyFont="1" applyFill="1" applyBorder="1" applyAlignment="1" applyProtection="1">
      <alignment horizontal="left"/>
    </xf>
    <xf numFmtId="49" fontId="14" fillId="7" borderId="15" xfId="0" applyNumberFormat="1" applyFont="1" applyFill="1" applyBorder="1" applyAlignment="1" applyProtection="1">
      <alignment horizontal="left" wrapText="1"/>
    </xf>
    <xf numFmtId="0" fontId="14" fillId="7" borderId="15" xfId="0" applyNumberFormat="1" applyFont="1" applyFill="1" applyBorder="1" applyAlignment="1" applyProtection="1">
      <alignment horizontal="left"/>
    </xf>
    <xf numFmtId="0" fontId="10" fillId="6" borderId="15" xfId="0" applyNumberFormat="1" applyFont="1" applyFill="1" applyBorder="1" applyAlignment="1" applyProtection="1">
      <alignment horizontal="center"/>
    </xf>
    <xf numFmtId="49" fontId="11" fillId="7" borderId="15" xfId="0" applyNumberFormat="1" applyFont="1" applyFill="1" applyBorder="1" applyAlignment="1" applyProtection="1">
      <alignment horizontal="left" wrapText="1"/>
    </xf>
    <xf numFmtId="49" fontId="14" fillId="4" borderId="15" xfId="0" applyNumberFormat="1" applyFont="1" applyFill="1" applyBorder="1" applyAlignment="1" applyProtection="1">
      <alignment horizontal="left"/>
    </xf>
    <xf numFmtId="49" fontId="16" fillId="5" borderId="15" xfId="0" applyNumberFormat="1" applyFont="1" applyFill="1" applyBorder="1" applyAlignment="1" applyProtection="1">
      <alignment horizontal="center" vertical="top"/>
    </xf>
    <xf numFmtId="1" fontId="16" fillId="5" borderId="15" xfId="0" applyNumberFormat="1" applyFont="1" applyFill="1" applyBorder="1" applyAlignment="1" applyProtection="1">
      <alignment horizontal="center" vertical="top"/>
    </xf>
    <xf numFmtId="1" fontId="6" fillId="5" borderId="15" xfId="0" applyNumberFormat="1" applyFont="1" applyFill="1" applyBorder="1" applyAlignment="1" applyProtection="1">
      <alignment horizontal="center" vertical="top"/>
    </xf>
    <xf numFmtId="49" fontId="8" fillId="5" borderId="15" xfId="0" applyNumberFormat="1" applyFont="1" applyFill="1" applyBorder="1" applyAlignment="1" applyProtection="1">
      <alignment horizontal="left" vertical="top"/>
    </xf>
    <xf numFmtId="49" fontId="11" fillId="5" borderId="15" xfId="0" applyNumberFormat="1" applyFont="1" applyFill="1" applyBorder="1" applyAlignment="1" applyProtection="1">
      <alignment horizontal="left" vertical="top" wrapText="1"/>
    </xf>
    <xf numFmtId="49" fontId="11" fillId="5" borderId="15" xfId="0" applyNumberFormat="1" applyFont="1" applyFill="1" applyBorder="1" applyAlignment="1" applyProtection="1">
      <alignment horizontal="center" vertical="top"/>
    </xf>
    <xf numFmtId="49" fontId="11" fillId="5" borderId="15" xfId="0" applyNumberFormat="1" applyFont="1" applyFill="1" applyBorder="1" applyAlignment="1" applyProtection="1">
      <alignment horizontal="left" vertical="top"/>
    </xf>
    <xf numFmtId="1" fontId="14" fillId="5" borderId="15" xfId="0" applyNumberFormat="1" applyFont="1" applyFill="1" applyBorder="1" applyAlignment="1" applyProtection="1">
      <alignment horizontal="center" vertical="top"/>
    </xf>
    <xf numFmtId="49" fontId="8" fillId="5" borderId="15" xfId="0" applyNumberFormat="1" applyFont="1" applyFill="1" applyBorder="1" applyAlignment="1" applyProtection="1">
      <alignment horizontal="center" vertical="top"/>
    </xf>
    <xf numFmtId="49" fontId="11" fillId="5" borderId="15" xfId="0" applyNumberFormat="1" applyFont="1" applyFill="1" applyBorder="1" applyAlignment="1" applyProtection="1">
      <alignment horizontal="center" vertical="top" wrapText="1"/>
    </xf>
    <xf numFmtId="0" fontId="14" fillId="5" borderId="15" xfId="0" applyNumberFormat="1" applyFont="1" applyFill="1" applyBorder="1" applyAlignment="1" applyProtection="1">
      <alignment horizontal="left" vertical="top"/>
    </xf>
    <xf numFmtId="49" fontId="16" fillId="4" borderId="15" xfId="0" applyNumberFormat="1" applyFont="1" applyFill="1" applyBorder="1" applyAlignment="1" applyProtection="1">
      <alignment horizontal="center" vertical="top"/>
    </xf>
    <xf numFmtId="49" fontId="8" fillId="4" borderId="15" xfId="0" applyNumberFormat="1" applyFont="1" applyFill="1" applyBorder="1" applyAlignment="1" applyProtection="1">
      <alignment horizontal="left" vertical="top"/>
    </xf>
    <xf numFmtId="49" fontId="11" fillId="4" borderId="15" xfId="0" applyNumberFormat="1" applyFont="1" applyFill="1" applyBorder="1" applyAlignment="1" applyProtection="1">
      <alignment horizontal="left" vertical="top" wrapText="1"/>
    </xf>
    <xf numFmtId="49" fontId="11" fillId="4" borderId="15" xfId="0" applyNumberFormat="1" applyFont="1" applyFill="1" applyBorder="1" applyAlignment="1" applyProtection="1">
      <alignment horizontal="center" vertical="top"/>
    </xf>
    <xf numFmtId="49" fontId="8" fillId="4" borderId="15" xfId="0" applyNumberFormat="1" applyFont="1" applyFill="1" applyBorder="1" applyAlignment="1" applyProtection="1">
      <alignment horizontal="center" vertical="top"/>
    </xf>
    <xf numFmtId="49" fontId="11" fillId="4" borderId="15" xfId="0" applyNumberFormat="1" applyFont="1" applyFill="1" applyBorder="1" applyAlignment="1" applyProtection="1">
      <alignment horizontal="center" vertical="top" wrapText="1"/>
    </xf>
    <xf numFmtId="0" fontId="15" fillId="6" borderId="15" xfId="0" applyNumberFormat="1" applyFont="1" applyFill="1" applyBorder="1" applyAlignment="1" applyProtection="1"/>
    <xf numFmtId="0" fontId="11" fillId="6" borderId="15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left" vertical="top" wrapText="1"/>
    </xf>
    <xf numFmtId="49" fontId="11" fillId="0" borderId="11" xfId="0" applyNumberFormat="1" applyFont="1" applyFill="1" applyBorder="1" applyAlignment="1" applyProtection="1">
      <alignment horizontal="left" vertical="top" wrapText="1"/>
    </xf>
    <xf numFmtId="0" fontId="14" fillId="0" borderId="11" xfId="0" applyNumberFormat="1" applyFont="1" applyFill="1" applyBorder="1" applyAlignment="1" applyProtection="1">
      <alignment horizontal="left" vertical="top"/>
    </xf>
    <xf numFmtId="0" fontId="14" fillId="0" borderId="13" xfId="0" applyNumberFormat="1" applyFont="1" applyFill="1" applyBorder="1" applyAlignment="1" applyProtection="1">
      <alignment horizontal="left" vertical="top"/>
    </xf>
    <xf numFmtId="0" fontId="14" fillId="0" borderId="3" xfId="0" applyNumberFormat="1" applyFont="1" applyFill="1" applyBorder="1" applyAlignment="1" applyProtection="1">
      <alignment horizontal="left" vertical="top"/>
    </xf>
    <xf numFmtId="49" fontId="8" fillId="0" borderId="1" xfId="0" applyNumberFormat="1" applyFont="1" applyFill="1" applyBorder="1" applyAlignment="1" applyProtection="1">
      <alignment horizontal="left" vertical="top" wrapText="1"/>
    </xf>
    <xf numFmtId="49" fontId="14" fillId="0" borderId="1" xfId="0" applyNumberFormat="1" applyFont="1" applyFill="1" applyBorder="1" applyAlignment="1" applyProtection="1">
      <alignment horizontal="left" vertical="top"/>
    </xf>
    <xf numFmtId="49" fontId="14" fillId="0" borderId="14" xfId="0" applyNumberFormat="1" applyFont="1" applyFill="1" applyBorder="1" applyAlignment="1" applyProtection="1">
      <alignment horizontal="left" vertical="top"/>
    </xf>
    <xf numFmtId="49" fontId="8" fillId="0" borderId="15" xfId="0" applyNumberFormat="1" applyFont="1" applyFill="1" applyBorder="1" applyAlignment="1" applyProtection="1">
      <alignment horizontal="center" vertical="top" wrapText="1"/>
    </xf>
    <xf numFmtId="49" fontId="11" fillId="0" borderId="15" xfId="0" applyNumberFormat="1" applyFont="1" applyFill="1" applyBorder="1" applyAlignment="1" applyProtection="1">
      <alignment horizontal="center" vertical="top" wrapText="1"/>
    </xf>
    <xf numFmtId="49" fontId="14" fillId="0" borderId="15" xfId="0" applyNumberFormat="1" applyFont="1" applyFill="1" applyBorder="1" applyAlignment="1" applyProtection="1">
      <alignment horizontal="center" vertical="top" wrapText="1"/>
    </xf>
    <xf numFmtId="49" fontId="8" fillId="4" borderId="1" xfId="0" applyNumberFormat="1" applyFont="1" applyFill="1" applyBorder="1" applyAlignment="1" applyProtection="1">
      <alignment wrapText="1"/>
    </xf>
    <xf numFmtId="0" fontId="8" fillId="4" borderId="15" xfId="0" applyFont="1" applyFill="1" applyBorder="1" applyAlignment="1">
      <alignment wrapText="1"/>
    </xf>
    <xf numFmtId="49" fontId="8" fillId="4" borderId="15" xfId="0" applyNumberFormat="1" applyFont="1" applyFill="1" applyBorder="1" applyAlignment="1" applyProtection="1">
      <alignment horizontal="left" wrapText="1"/>
    </xf>
    <xf numFmtId="0" fontId="8" fillId="4" borderId="5" xfId="0" applyNumberFormat="1" applyFont="1" applyFill="1" applyBorder="1" applyAlignment="1" applyProtection="1">
      <alignment wrapText="1"/>
    </xf>
    <xf numFmtId="0" fontId="8" fillId="4" borderId="15" xfId="0" applyNumberFormat="1" applyFont="1" applyFill="1" applyBorder="1" applyAlignment="1" applyProtection="1">
      <alignment wrapText="1"/>
    </xf>
    <xf numFmtId="49" fontId="14" fillId="4" borderId="11" xfId="0" applyNumberFormat="1" applyFont="1" applyFill="1" applyBorder="1" applyAlignment="1" applyProtection="1">
      <alignment wrapText="1"/>
    </xf>
    <xf numFmtId="0" fontId="2" fillId="4" borderId="12" xfId="0" applyNumberFormat="1" applyFont="1" applyFill="1" applyBorder="1" applyAlignment="1" applyProtection="1">
      <alignment wrapText="1"/>
    </xf>
    <xf numFmtId="0" fontId="2" fillId="4" borderId="13" xfId="0" applyNumberFormat="1" applyFont="1" applyFill="1" applyBorder="1" applyAlignment="1" applyProtection="1">
      <alignment wrapText="1"/>
    </xf>
    <xf numFmtId="0" fontId="14" fillId="4" borderId="14" xfId="0" applyNumberFormat="1" applyFont="1" applyFill="1" applyBorder="1" applyAlignment="1" applyProtection="1">
      <alignment horizontal="left" vertical="top" wrapText="1"/>
    </xf>
    <xf numFmtId="14" fontId="14" fillId="4" borderId="14" xfId="0" applyNumberFormat="1" applyFont="1" applyFill="1" applyBorder="1" applyAlignment="1" applyProtection="1">
      <alignment horizontal="left" vertical="top" wrapText="1"/>
    </xf>
    <xf numFmtId="0" fontId="2" fillId="4" borderId="6" xfId="0" applyNumberFormat="1" applyFont="1" applyFill="1" applyBorder="1" applyAlignment="1" applyProtection="1">
      <alignment horizontal="left" vertical="top" wrapText="1"/>
    </xf>
    <xf numFmtId="0" fontId="2" fillId="4" borderId="14" xfId="0" applyNumberFormat="1" applyFont="1" applyFill="1" applyBorder="1" applyAlignment="1" applyProtection="1">
      <alignment horizontal="left" vertical="top" wrapText="1"/>
    </xf>
    <xf numFmtId="49" fontId="14" fillId="4" borderId="15" xfId="0" applyNumberFormat="1" applyFont="1" applyFill="1" applyBorder="1" applyAlignment="1" applyProtection="1">
      <alignment vertical="top"/>
    </xf>
    <xf numFmtId="49" fontId="14" fillId="4" borderId="15" xfId="0" applyNumberFormat="1" applyFont="1" applyFill="1" applyBorder="1" applyAlignment="1" applyProtection="1">
      <alignment vertical="top" wrapText="1"/>
    </xf>
    <xf numFmtId="0" fontId="0" fillId="4" borderId="14" xfId="0" applyNumberFormat="1" applyFont="1" applyFill="1" applyBorder="1" applyAlignment="1" applyProtection="1">
      <alignment horizontal="left" vertical="top" wrapText="1"/>
    </xf>
    <xf numFmtId="0" fontId="14" fillId="4" borderId="15" xfId="0" applyNumberFormat="1" applyFont="1" applyFill="1" applyBorder="1" applyAlignment="1" applyProtection="1">
      <alignment horizontal="left" vertical="top"/>
    </xf>
    <xf numFmtId="49" fontId="14" fillId="4" borderId="12" xfId="0" applyNumberFormat="1" applyFont="1" applyFill="1" applyBorder="1" applyAlignment="1" applyProtection="1">
      <alignment horizontal="left" vertical="center" wrapText="1"/>
    </xf>
    <xf numFmtId="0" fontId="44" fillId="0" borderId="0" xfId="0" applyNumberFormat="1" applyFont="1" applyFill="1" applyBorder="1" applyAlignment="1" applyProtection="1">
      <alignment vertical="top"/>
    </xf>
    <xf numFmtId="0" fontId="45" fillId="0" borderId="0" xfId="0" applyNumberFormat="1" applyFont="1" applyFill="1" applyBorder="1" applyAlignment="1" applyProtection="1">
      <alignment vertical="top"/>
    </xf>
    <xf numFmtId="0" fontId="46" fillId="0" borderId="0" xfId="0" applyNumberFormat="1" applyFont="1" applyFill="1" applyBorder="1" applyAlignment="1" applyProtection="1">
      <alignment vertical="top"/>
    </xf>
    <xf numFmtId="0" fontId="47" fillId="0" borderId="0" xfId="0" applyNumberFormat="1" applyFont="1" applyFill="1" applyBorder="1" applyAlignment="1" applyProtection="1">
      <alignment horizontal="left" vertical="top"/>
    </xf>
    <xf numFmtId="0" fontId="45" fillId="0" borderId="0" xfId="0" applyNumberFormat="1" applyFont="1" applyFill="1" applyBorder="1" applyAlignment="1" applyProtection="1">
      <alignment horizontal="left" vertical="top"/>
    </xf>
    <xf numFmtId="0" fontId="45" fillId="0" borderId="4" xfId="0" applyNumberFormat="1" applyFont="1" applyFill="1" applyBorder="1" applyAlignment="1" applyProtection="1">
      <alignment horizontal="left" vertical="top"/>
    </xf>
    <xf numFmtId="0" fontId="45" fillId="0" borderId="2" xfId="0" applyNumberFormat="1" applyFont="1" applyFill="1" applyBorder="1" applyAlignment="1" applyProtection="1">
      <alignment horizontal="left" vertical="top"/>
    </xf>
    <xf numFmtId="0" fontId="45" fillId="0" borderId="3" xfId="0" applyNumberFormat="1" applyFont="1" applyFill="1" applyBorder="1" applyAlignment="1" applyProtection="1">
      <alignment horizontal="left" vertical="top"/>
    </xf>
    <xf numFmtId="0" fontId="34" fillId="0" borderId="15" xfId="0" applyNumberFormat="1" applyFont="1" applyFill="1" applyBorder="1" applyAlignment="1" applyProtection="1">
      <alignment horizontal="center" vertical="top"/>
    </xf>
    <xf numFmtId="0" fontId="49" fillId="0" borderId="15" xfId="0" applyNumberFormat="1" applyFont="1" applyFill="1" applyBorder="1" applyAlignment="1" applyProtection="1">
      <alignment horizontal="center" vertical="top"/>
    </xf>
    <xf numFmtId="0" fontId="45" fillId="0" borderId="15" xfId="0" applyNumberFormat="1" applyFont="1" applyFill="1" applyBorder="1" applyAlignment="1" applyProtection="1">
      <alignment horizontal="left" vertical="top"/>
    </xf>
    <xf numFmtId="0" fontId="46" fillId="0" borderId="15" xfId="0" applyNumberFormat="1" applyFont="1" applyFill="1" applyBorder="1" applyAlignment="1" applyProtection="1">
      <alignment horizontal="left" vertical="top"/>
    </xf>
    <xf numFmtId="1" fontId="45" fillId="0" borderId="15" xfId="0" applyNumberFormat="1" applyFont="1" applyFill="1" applyBorder="1" applyAlignment="1" applyProtection="1">
      <alignment horizontal="left" vertical="top"/>
    </xf>
    <xf numFmtId="49" fontId="34" fillId="0" borderId="15" xfId="0" applyNumberFormat="1" applyFont="1" applyFill="1" applyBorder="1" applyAlignment="1" applyProtection="1">
      <alignment horizontal="center" vertical="top"/>
    </xf>
    <xf numFmtId="49" fontId="34" fillId="0" borderId="15" xfId="0" applyNumberFormat="1" applyFont="1" applyFill="1" applyBorder="1" applyAlignment="1" applyProtection="1">
      <alignment horizontal="left" vertical="top"/>
    </xf>
    <xf numFmtId="0" fontId="45" fillId="0" borderId="15" xfId="0" applyNumberFormat="1" applyFont="1" applyFill="1" applyBorder="1" applyAlignment="1" applyProtection="1">
      <alignment vertical="top"/>
    </xf>
    <xf numFmtId="2" fontId="36" fillId="0" borderId="1" xfId="0" applyNumberFormat="1" applyFont="1" applyFill="1" applyBorder="1" applyAlignment="1" applyProtection="1">
      <alignment horizontal="left" vertical="top"/>
    </xf>
    <xf numFmtId="49" fontId="36" fillId="0" borderId="15" xfId="0" applyNumberFormat="1" applyFont="1" applyFill="1" applyBorder="1" applyAlignment="1" applyProtection="1">
      <alignment horizontal="left" vertical="top"/>
    </xf>
    <xf numFmtId="49" fontId="50" fillId="0" borderId="15" xfId="0" applyNumberFormat="1" applyFont="1" applyFill="1" applyBorder="1" applyAlignment="1" applyProtection="1">
      <alignment horizontal="left" vertical="top"/>
    </xf>
    <xf numFmtId="49" fontId="36" fillId="0" borderId="15" xfId="0" applyNumberFormat="1" applyFont="1" applyFill="1" applyBorder="1" applyAlignment="1" applyProtection="1">
      <alignment horizontal="left" vertical="top" wrapText="1"/>
    </xf>
    <xf numFmtId="49" fontId="34" fillId="0" borderId="11" xfId="0" applyNumberFormat="1" applyFont="1" applyFill="1" applyBorder="1" applyAlignment="1" applyProtection="1">
      <alignment horizontal="left" vertical="top" wrapText="1"/>
    </xf>
    <xf numFmtId="49" fontId="36" fillId="0" borderId="5" xfId="0" applyNumberFormat="1" applyFont="1" applyFill="1" applyBorder="1" applyAlignment="1" applyProtection="1">
      <alignment vertical="top" wrapText="1"/>
    </xf>
    <xf numFmtId="0" fontId="45" fillId="0" borderId="15" xfId="0" applyNumberFormat="1" applyFont="1" applyFill="1" applyBorder="1" applyAlignment="1" applyProtection="1">
      <alignment horizontal="left" vertical="top" wrapText="1"/>
    </xf>
    <xf numFmtId="0" fontId="34" fillId="0" borderId="15" xfId="0" applyNumberFormat="1" applyFont="1" applyFill="1" applyBorder="1" applyAlignment="1" applyProtection="1">
      <alignment horizontal="left" vertical="top"/>
    </xf>
    <xf numFmtId="49" fontId="51" fillId="0" borderId="15" xfId="0" applyNumberFormat="1" applyFont="1" applyFill="1" applyBorder="1" applyAlignment="1" applyProtection="1">
      <alignment horizontal="center" vertical="top"/>
    </xf>
    <xf numFmtId="49" fontId="50" fillId="0" borderId="15" xfId="0" applyNumberFormat="1" applyFont="1" applyFill="1" applyBorder="1" applyAlignment="1" applyProtection="1">
      <alignment horizontal="center" vertical="top"/>
    </xf>
    <xf numFmtId="0" fontId="50" fillId="0" borderId="15" xfId="0" applyNumberFormat="1" applyFont="1" applyFill="1" applyBorder="1" applyAlignment="1" applyProtection="1">
      <alignment horizontal="left" vertical="top"/>
    </xf>
    <xf numFmtId="0" fontId="36" fillId="0" borderId="15" xfId="0" applyNumberFormat="1" applyFont="1" applyFill="1" applyBorder="1" applyAlignment="1" applyProtection="1">
      <alignment vertical="top"/>
    </xf>
    <xf numFmtId="0" fontId="50" fillId="0" borderId="15" xfId="0" applyNumberFormat="1" applyFont="1" applyFill="1" applyBorder="1" applyAlignment="1" applyProtection="1">
      <alignment vertical="top"/>
    </xf>
    <xf numFmtId="0" fontId="52" fillId="0" borderId="15" xfId="0" applyNumberFormat="1" applyFont="1" applyFill="1" applyBorder="1" applyAlignment="1" applyProtection="1">
      <alignment vertical="top"/>
    </xf>
    <xf numFmtId="0" fontId="52" fillId="0" borderId="0" xfId="0" applyNumberFormat="1" applyFont="1" applyFill="1" applyBorder="1" applyAlignment="1" applyProtection="1">
      <alignment vertical="top"/>
    </xf>
    <xf numFmtId="0" fontId="36" fillId="0" borderId="0" xfId="0" applyNumberFormat="1" applyFont="1" applyFill="1" applyBorder="1" applyAlignment="1" applyProtection="1">
      <alignment vertical="top"/>
    </xf>
    <xf numFmtId="0" fontId="50" fillId="0" borderId="0" xfId="0" applyNumberFormat="1" applyFont="1" applyFill="1" applyBorder="1" applyAlignment="1" applyProtection="1">
      <alignment vertical="top"/>
    </xf>
    <xf numFmtId="0" fontId="50" fillId="0" borderId="11" xfId="0" applyNumberFormat="1" applyFont="1" applyFill="1" applyBorder="1" applyAlignment="1" applyProtection="1">
      <alignment horizontal="left" vertical="top" wrapText="1"/>
    </xf>
    <xf numFmtId="0" fontId="34" fillId="0" borderId="11" xfId="0" applyNumberFormat="1" applyFont="1" applyFill="1" applyBorder="1" applyAlignment="1" applyProtection="1">
      <alignment horizontal="left" vertical="top" wrapText="1"/>
    </xf>
    <xf numFmtId="0" fontId="50" fillId="0" borderId="15" xfId="0" applyNumberFormat="1" applyFont="1" applyFill="1" applyBorder="1" applyAlignment="1" applyProtection="1">
      <alignment horizontal="center" vertical="top"/>
    </xf>
    <xf numFmtId="1" fontId="2" fillId="0" borderId="0" xfId="0" applyNumberFormat="1" applyFont="1" applyFill="1" applyBorder="1" applyAlignment="1" applyProtection="1">
      <alignment vertical="top"/>
    </xf>
    <xf numFmtId="1" fontId="45" fillId="0" borderId="0" xfId="0" applyNumberFormat="1" applyFont="1" applyFill="1" applyBorder="1" applyAlignment="1" applyProtection="1">
      <alignment vertical="top"/>
    </xf>
    <xf numFmtId="0" fontId="8" fillId="9" borderId="15" xfId="0" applyNumberFormat="1" applyFont="1" applyFill="1" applyBorder="1" applyAlignment="1" applyProtection="1">
      <alignment horizontal="left" vertical="top"/>
    </xf>
    <xf numFmtId="0" fontId="54" fillId="4" borderId="0" xfId="0" applyNumberFormat="1" applyFont="1" applyFill="1" applyBorder="1" applyAlignment="1" applyProtection="1">
      <alignment vertical="top"/>
    </xf>
    <xf numFmtId="0" fontId="1" fillId="4" borderId="0" xfId="0" applyNumberFormat="1" applyFont="1" applyFill="1" applyBorder="1" applyAlignment="1" applyProtection="1">
      <alignment vertical="top"/>
    </xf>
    <xf numFmtId="0" fontId="6" fillId="4" borderId="0" xfId="0" applyNumberFormat="1" applyFont="1" applyFill="1" applyBorder="1" applyAlignment="1" applyProtection="1">
      <alignment horizontal="left" vertical="top"/>
    </xf>
    <xf numFmtId="0" fontId="54" fillId="4" borderId="0" xfId="0" applyNumberFormat="1" applyFont="1" applyFill="1" applyBorder="1" applyAlignment="1" applyProtection="1">
      <alignment horizontal="left" vertical="top"/>
    </xf>
    <xf numFmtId="0" fontId="1" fillId="4" borderId="15" xfId="0" applyNumberFormat="1" applyFont="1" applyFill="1" applyBorder="1" applyAlignment="1" applyProtection="1">
      <alignment horizontal="center" vertical="top"/>
    </xf>
    <xf numFmtId="0" fontId="8" fillId="4" borderId="15" xfId="0" applyNumberFormat="1" applyFont="1" applyFill="1" applyBorder="1" applyAlignment="1" applyProtection="1">
      <alignment horizontal="center" vertical="top"/>
    </xf>
    <xf numFmtId="1" fontId="6" fillId="4" borderId="15" xfId="0" applyNumberFormat="1" applyFont="1" applyFill="1" applyBorder="1" applyAlignment="1" applyProtection="1">
      <alignment horizontal="left" vertical="top"/>
    </xf>
    <xf numFmtId="0" fontId="54" fillId="4" borderId="15" xfId="0" applyNumberFormat="1" applyFont="1" applyFill="1" applyBorder="1" applyAlignment="1" applyProtection="1">
      <alignment horizontal="left" vertical="top"/>
    </xf>
    <xf numFmtId="1" fontId="15" fillId="4" borderId="15" xfId="0" applyNumberFormat="1" applyFont="1" applyFill="1" applyBorder="1" applyAlignment="1" applyProtection="1">
      <alignment horizontal="left" vertical="top"/>
    </xf>
    <xf numFmtId="1" fontId="14" fillId="4" borderId="15" xfId="0" applyNumberFormat="1" applyFont="1" applyFill="1" applyBorder="1" applyAlignment="1" applyProtection="1">
      <alignment horizontal="left" vertical="top"/>
    </xf>
    <xf numFmtId="0" fontId="15" fillId="4" borderId="15" xfId="0" applyNumberFormat="1" applyFont="1" applyFill="1" applyBorder="1" applyAlignment="1" applyProtection="1">
      <alignment horizontal="left" vertical="top" wrapText="1"/>
    </xf>
    <xf numFmtId="0" fontId="11" fillId="4" borderId="15" xfId="0" applyNumberFormat="1" applyFont="1" applyFill="1" applyBorder="1" applyAlignment="1" applyProtection="1">
      <alignment horizontal="left" vertical="top"/>
    </xf>
    <xf numFmtId="0" fontId="14" fillId="4" borderId="1" xfId="0" applyNumberFormat="1" applyFont="1" applyFill="1" applyBorder="1" applyAlignment="1" applyProtection="1">
      <alignment horizontal="left" vertical="top"/>
    </xf>
    <xf numFmtId="0" fontId="11" fillId="4" borderId="15" xfId="0" applyNumberFormat="1" applyFont="1" applyFill="1" applyBorder="1" applyAlignment="1" applyProtection="1">
      <alignment horizontal="left" vertical="top" wrapText="1"/>
    </xf>
    <xf numFmtId="0" fontId="14" fillId="4" borderId="14" xfId="0" applyNumberFormat="1" applyFont="1" applyFill="1" applyBorder="1" applyAlignment="1" applyProtection="1">
      <alignment horizontal="left" vertical="top"/>
    </xf>
    <xf numFmtId="0" fontId="8" fillId="4" borderId="15" xfId="0" applyNumberFormat="1" applyFont="1" applyFill="1" applyBorder="1" applyAlignment="1" applyProtection="1">
      <alignment horizontal="center" vertical="center"/>
    </xf>
    <xf numFmtId="0" fontId="17" fillId="4" borderId="15" xfId="0" applyNumberFormat="1" applyFont="1" applyFill="1" applyBorder="1" applyAlignment="1" applyProtection="1">
      <alignment horizontal="center" vertical="top"/>
    </xf>
    <xf numFmtId="0" fontId="14" fillId="4" borderId="15" xfId="0" applyNumberFormat="1" applyFont="1" applyFill="1" applyBorder="1" applyAlignment="1" applyProtection="1">
      <alignment vertical="top"/>
    </xf>
    <xf numFmtId="1" fontId="15" fillId="4" borderId="15" xfId="0" applyNumberFormat="1" applyFont="1" applyFill="1" applyBorder="1" applyAlignment="1" applyProtection="1">
      <alignment vertical="top"/>
    </xf>
    <xf numFmtId="0" fontId="14" fillId="4" borderId="0" xfId="0" applyNumberFormat="1" applyFont="1" applyFill="1" applyBorder="1" applyAlignment="1" applyProtection="1">
      <alignment vertical="top"/>
    </xf>
    <xf numFmtId="0" fontId="15" fillId="4" borderId="0" xfId="0" applyNumberFormat="1" applyFont="1" applyFill="1" applyBorder="1" applyAlignment="1" applyProtection="1">
      <alignment vertical="top"/>
    </xf>
    <xf numFmtId="2" fontId="11" fillId="4" borderId="15" xfId="0" applyNumberFormat="1" applyFont="1" applyFill="1" applyBorder="1" applyAlignment="1" applyProtection="1">
      <alignment horizontal="left" vertical="top" wrapText="1"/>
    </xf>
    <xf numFmtId="2" fontId="11" fillId="4" borderId="15" xfId="0" applyNumberFormat="1" applyFont="1" applyFill="1" applyBorder="1" applyAlignment="1" applyProtection="1">
      <alignment horizontal="left" vertical="top"/>
    </xf>
    <xf numFmtId="0" fontId="9" fillId="4" borderId="15" xfId="0" applyNumberFormat="1" applyFont="1" applyFill="1" applyBorder="1" applyAlignment="1" applyProtection="1">
      <alignment horizontal="center" vertical="top"/>
    </xf>
    <xf numFmtId="0" fontId="39" fillId="4" borderId="15" xfId="0" applyNumberFormat="1" applyFont="1" applyFill="1" applyBorder="1" applyAlignment="1" applyProtection="1">
      <alignment horizontal="center" vertical="center"/>
    </xf>
    <xf numFmtId="0" fontId="40" fillId="4" borderId="15" xfId="0" applyNumberFormat="1" applyFont="1" applyFill="1" applyBorder="1" applyAlignment="1" applyProtection="1">
      <alignment horizontal="center" vertical="top"/>
    </xf>
    <xf numFmtId="0" fontId="54" fillId="4" borderId="15" xfId="0" applyNumberFormat="1" applyFont="1" applyFill="1" applyBorder="1" applyAlignment="1" applyProtection="1">
      <alignment horizontal="left" vertical="top" wrapText="1"/>
    </xf>
    <xf numFmtId="0" fontId="54" fillId="4" borderId="15" xfId="0" applyNumberFormat="1" applyFont="1" applyFill="1" applyBorder="1" applyAlignment="1" applyProtection="1">
      <alignment vertical="top"/>
    </xf>
    <xf numFmtId="0" fontId="54" fillId="4" borderId="1" xfId="0" applyNumberFormat="1" applyFont="1" applyFill="1" applyBorder="1" applyAlignment="1" applyProtection="1">
      <alignment vertical="top"/>
    </xf>
    <xf numFmtId="0" fontId="15" fillId="4" borderId="15" xfId="0" applyNumberFormat="1" applyFont="1" applyFill="1" applyBorder="1" applyAlignment="1" applyProtection="1">
      <alignment vertical="top"/>
    </xf>
    <xf numFmtId="1" fontId="14" fillId="4" borderId="1" xfId="0" applyNumberFormat="1" applyFont="1" applyFill="1" applyBorder="1" applyAlignment="1" applyProtection="1">
      <alignment horizontal="left"/>
    </xf>
    <xf numFmtId="1" fontId="8" fillId="9" borderId="15" xfId="0" applyNumberFormat="1" applyFont="1" applyFill="1" applyBorder="1" applyAlignment="1" applyProtection="1">
      <alignment horizontal="left" vertical="top"/>
    </xf>
    <xf numFmtId="49" fontId="15" fillId="4" borderId="15" xfId="0" applyNumberFormat="1" applyFont="1" applyFill="1" applyBorder="1" applyAlignment="1" applyProtection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left" vertical="top" wrapText="1"/>
    </xf>
    <xf numFmtId="49" fontId="55" fillId="4" borderId="15" xfId="0" applyNumberFormat="1" applyFont="1" applyFill="1" applyBorder="1" applyAlignment="1" applyProtection="1">
      <alignment horizontal="left" vertical="top" wrapText="1"/>
    </xf>
    <xf numFmtId="49" fontId="55" fillId="4" borderId="11" xfId="0" applyNumberFormat="1" applyFont="1" applyFill="1" applyBorder="1" applyAlignment="1" applyProtection="1">
      <alignment horizontal="left" vertical="top" wrapText="1"/>
    </xf>
    <xf numFmtId="0" fontId="55" fillId="4" borderId="11" xfId="0" applyNumberFormat="1" applyFont="1" applyFill="1" applyBorder="1" applyAlignment="1" applyProtection="1">
      <alignment horizontal="left" wrapText="1"/>
    </xf>
    <xf numFmtId="164" fontId="1" fillId="4" borderId="15" xfId="0" applyNumberFormat="1" applyFont="1" applyFill="1" applyBorder="1" applyAlignment="1" applyProtection="1">
      <alignment horizontal="left"/>
    </xf>
    <xf numFmtId="1" fontId="15" fillId="7" borderId="15" xfId="0" applyNumberFormat="1" applyFont="1" applyFill="1" applyBorder="1" applyAlignment="1" applyProtection="1"/>
    <xf numFmtId="49" fontId="58" fillId="4" borderId="15" xfId="0" applyNumberFormat="1" applyFont="1" applyFill="1" applyBorder="1" applyAlignment="1" applyProtection="1">
      <alignment horizontal="center" vertical="top"/>
    </xf>
    <xf numFmtId="1" fontId="15" fillId="8" borderId="15" xfId="0" applyNumberFormat="1" applyFont="1" applyFill="1" applyBorder="1" applyAlignment="1" applyProtection="1">
      <alignment horizontal="left" wrapText="1"/>
    </xf>
    <xf numFmtId="0" fontId="14" fillId="4" borderId="15" xfId="0" applyNumberFormat="1" applyFont="1" applyFill="1" applyBorder="1" applyAlignment="1" applyProtection="1">
      <alignment horizontal="left"/>
    </xf>
    <xf numFmtId="0" fontId="11" fillId="0" borderId="11" xfId="0" applyNumberFormat="1" applyFont="1" applyFill="1" applyBorder="1" applyAlignment="1" applyProtection="1">
      <alignment horizontal="left" vertical="top" wrapText="1"/>
    </xf>
    <xf numFmtId="0" fontId="2" fillId="0" borderId="12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left" vertical="top" wrapText="1"/>
    </xf>
    <xf numFmtId="0" fontId="11" fillId="0" borderId="13" xfId="0" applyNumberFormat="1" applyFont="1" applyFill="1" applyBorder="1" applyAlignment="1" applyProtection="1">
      <alignment horizontal="left" vertical="top" wrapText="1"/>
    </xf>
    <xf numFmtId="49" fontId="11" fillId="0" borderId="11" xfId="0" applyNumberFormat="1" applyFont="1" applyFill="1" applyBorder="1" applyAlignment="1" applyProtection="1">
      <alignment horizontal="left" vertical="top" wrapText="1"/>
    </xf>
    <xf numFmtId="49" fontId="14" fillId="0" borderId="12" xfId="0" applyNumberFormat="1" applyFont="1" applyFill="1" applyBorder="1" applyAlignment="1" applyProtection="1">
      <alignment horizontal="left" vertical="top" wrapText="1"/>
    </xf>
    <xf numFmtId="0" fontId="14" fillId="0" borderId="12" xfId="0" applyNumberFormat="1" applyFont="1" applyFill="1" applyBorder="1" applyAlignment="1" applyProtection="1">
      <alignment horizontal="left" vertical="top" wrapText="1"/>
    </xf>
    <xf numFmtId="0" fontId="14" fillId="0" borderId="13" xfId="0" applyNumberFormat="1" applyFont="1" applyFill="1" applyBorder="1" applyAlignment="1" applyProtection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center" vertical="top"/>
    </xf>
    <xf numFmtId="0" fontId="8" fillId="0" borderId="12" xfId="0" applyNumberFormat="1" applyFont="1" applyFill="1" applyBorder="1" applyAlignment="1" applyProtection="1">
      <alignment horizontal="center" vertical="top"/>
    </xf>
    <xf numFmtId="0" fontId="8" fillId="0" borderId="13" xfId="0" applyNumberFormat="1" applyFont="1" applyFill="1" applyBorder="1" applyAlignment="1" applyProtection="1">
      <alignment horizontal="center" vertical="top"/>
    </xf>
    <xf numFmtId="0" fontId="8" fillId="0" borderId="11" xfId="0" applyNumberFormat="1" applyFont="1" applyFill="1" applyBorder="1" applyAlignment="1" applyProtection="1">
      <alignment horizontal="left" vertical="top"/>
    </xf>
    <xf numFmtId="0" fontId="8" fillId="0" borderId="12" xfId="0" applyNumberFormat="1" applyFont="1" applyFill="1" applyBorder="1" applyAlignment="1" applyProtection="1">
      <alignment horizontal="left" vertical="top"/>
    </xf>
    <xf numFmtId="0" fontId="8" fillId="0" borderId="13" xfId="0" applyNumberFormat="1" applyFont="1" applyFill="1" applyBorder="1" applyAlignment="1" applyProtection="1">
      <alignment horizontal="left" vertical="top"/>
    </xf>
    <xf numFmtId="0" fontId="14" fillId="0" borderId="11" xfId="0" applyNumberFormat="1" applyFont="1" applyFill="1" applyBorder="1" applyAlignment="1" applyProtection="1">
      <alignment horizontal="left" vertical="top"/>
    </xf>
    <xf numFmtId="0" fontId="14" fillId="0" borderId="13" xfId="0" applyNumberFormat="1" applyFont="1" applyFill="1" applyBorder="1" applyAlignment="1" applyProtection="1">
      <alignment horizontal="left" vertical="top"/>
    </xf>
    <xf numFmtId="0" fontId="8" fillId="0" borderId="1" xfId="0" applyNumberFormat="1" applyFont="1" applyFill="1" applyBorder="1" applyAlignment="1" applyProtection="1">
      <alignment horizontal="right" vertical="top"/>
    </xf>
    <xf numFmtId="0" fontId="8" fillId="0" borderId="5" xfId="0" applyNumberFormat="1" applyFont="1" applyFill="1" applyBorder="1" applyAlignment="1" applyProtection="1">
      <alignment horizontal="right" vertical="top"/>
    </xf>
    <xf numFmtId="0" fontId="8" fillId="0" borderId="14" xfId="0" applyNumberFormat="1" applyFont="1" applyFill="1" applyBorder="1" applyAlignment="1" applyProtection="1">
      <alignment horizontal="right" vertical="top"/>
    </xf>
    <xf numFmtId="49" fontId="11" fillId="0" borderId="12" xfId="0" applyNumberFormat="1" applyFont="1" applyFill="1" applyBorder="1" applyAlignment="1" applyProtection="1">
      <alignment horizontal="left" vertical="top" wrapText="1"/>
    </xf>
    <xf numFmtId="49" fontId="8" fillId="0" borderId="12" xfId="0" applyNumberFormat="1" applyFont="1" applyFill="1" applyBorder="1" applyAlignment="1" applyProtection="1">
      <alignment horizontal="left" vertical="top" wrapText="1"/>
    </xf>
    <xf numFmtId="49" fontId="14" fillId="0" borderId="13" xfId="0" applyNumberFormat="1" applyFont="1" applyFill="1" applyBorder="1" applyAlignment="1" applyProtection="1">
      <alignment horizontal="left" vertical="top" wrapText="1"/>
    </xf>
    <xf numFmtId="0" fontId="14" fillId="0" borderId="12" xfId="0" applyNumberFormat="1" applyFont="1" applyFill="1" applyBorder="1" applyAlignment="1" applyProtection="1">
      <alignment vertical="top" wrapText="1"/>
    </xf>
    <xf numFmtId="49" fontId="8" fillId="0" borderId="1" xfId="0" applyNumberFormat="1" applyFont="1" applyFill="1" applyBorder="1" applyAlignment="1" applyProtection="1">
      <alignment horizontal="left" vertical="top" wrapText="1"/>
    </xf>
    <xf numFmtId="0" fontId="2" fillId="0" borderId="14" xfId="0" applyNumberFormat="1" applyFont="1" applyFill="1" applyBorder="1" applyAlignment="1" applyProtection="1">
      <alignment horizontal="left" vertical="top" wrapText="1"/>
    </xf>
    <xf numFmtId="49" fontId="8" fillId="4" borderId="1" xfId="0" applyNumberFormat="1" applyFont="1" applyFill="1" applyBorder="1" applyAlignment="1" applyProtection="1">
      <alignment horizontal="left" vertical="top" wrapText="1"/>
    </xf>
    <xf numFmtId="0" fontId="2" fillId="4" borderId="5" xfId="0" applyNumberFormat="1" applyFont="1" applyFill="1" applyBorder="1" applyAlignment="1" applyProtection="1">
      <alignment horizontal="left" vertical="top" wrapText="1"/>
    </xf>
    <xf numFmtId="0" fontId="2" fillId="4" borderId="14" xfId="0" applyNumberFormat="1" applyFont="1" applyFill="1" applyBorder="1" applyAlignment="1" applyProtection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left" vertical="top"/>
    </xf>
    <xf numFmtId="0" fontId="2" fillId="0" borderId="14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13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 vertical="top"/>
    </xf>
    <xf numFmtId="0" fontId="2" fillId="0" borderId="13" xfId="0" applyNumberFormat="1" applyFont="1" applyFill="1" applyBorder="1" applyAlignment="1" applyProtection="1">
      <alignment horizontal="left" vertical="top"/>
    </xf>
    <xf numFmtId="0" fontId="2" fillId="0" borderId="9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2" fillId="0" borderId="14" xfId="0" applyNumberFormat="1" applyFont="1" applyFill="1" applyBorder="1" applyAlignment="1" applyProtection="1">
      <alignment horizontal="center" vertical="top" wrapText="1"/>
    </xf>
    <xf numFmtId="49" fontId="14" fillId="0" borderId="11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top"/>
    </xf>
    <xf numFmtId="49" fontId="14" fillId="0" borderId="12" xfId="0" applyNumberFormat="1" applyFont="1" applyFill="1" applyBorder="1" applyAlignment="1" applyProtection="1">
      <alignment vertical="top" wrapText="1"/>
    </xf>
    <xf numFmtId="49" fontId="14" fillId="0" borderId="13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horizontal="center" vertical="top"/>
    </xf>
    <xf numFmtId="49" fontId="14" fillId="0" borderId="1" xfId="0" applyNumberFormat="1" applyFont="1" applyFill="1" applyBorder="1" applyAlignment="1" applyProtection="1">
      <alignment horizontal="left" vertical="top"/>
    </xf>
    <xf numFmtId="0" fontId="32" fillId="0" borderId="11" xfId="0" applyNumberFormat="1" applyFont="1" applyFill="1" applyBorder="1" applyAlignment="1" applyProtection="1">
      <alignment horizontal="left" vertical="top"/>
    </xf>
    <xf numFmtId="0" fontId="32" fillId="0" borderId="12" xfId="0" applyNumberFormat="1" applyFont="1" applyFill="1" applyBorder="1" applyAlignment="1" applyProtection="1">
      <alignment horizontal="left" vertical="top"/>
    </xf>
    <xf numFmtId="0" fontId="32" fillId="0" borderId="13" xfId="0" applyNumberFormat="1" applyFont="1" applyFill="1" applyBorder="1" applyAlignment="1" applyProtection="1">
      <alignment horizontal="left" vertical="top"/>
    </xf>
    <xf numFmtId="0" fontId="30" fillId="0" borderId="1" xfId="0" applyNumberFormat="1" applyFont="1" applyFill="1" applyBorder="1" applyAlignment="1" applyProtection="1">
      <alignment horizontal="center" vertical="top" wrapText="1"/>
    </xf>
    <xf numFmtId="0" fontId="30" fillId="0" borderId="14" xfId="0" applyNumberFormat="1" applyFont="1" applyFill="1" applyBorder="1" applyAlignment="1" applyProtection="1">
      <alignment horizontal="center" vertical="top" wrapText="1"/>
    </xf>
    <xf numFmtId="0" fontId="29" fillId="0" borderId="6" xfId="0" applyNumberFormat="1" applyFont="1" applyFill="1" applyBorder="1" applyAlignment="1" applyProtection="1">
      <alignment horizontal="center" vertical="top"/>
    </xf>
    <xf numFmtId="0" fontId="29" fillId="0" borderId="7" xfId="0" applyNumberFormat="1" applyFont="1" applyFill="1" applyBorder="1" applyAlignment="1" applyProtection="1">
      <alignment horizontal="center" vertical="top"/>
    </xf>
    <xf numFmtId="0" fontId="29" fillId="0" borderId="8" xfId="0" applyNumberFormat="1" applyFont="1" applyFill="1" applyBorder="1" applyAlignment="1" applyProtection="1">
      <alignment horizontal="center" vertical="top"/>
    </xf>
    <xf numFmtId="0" fontId="29" fillId="0" borderId="6" xfId="0" applyNumberFormat="1" applyFont="1" applyFill="1" applyBorder="1" applyAlignment="1" applyProtection="1">
      <alignment horizontal="left" vertical="top" wrapText="1" indent="8"/>
    </xf>
    <xf numFmtId="0" fontId="29" fillId="0" borderId="7" xfId="0" applyNumberFormat="1" applyFont="1" applyFill="1" applyBorder="1" applyAlignment="1" applyProtection="1">
      <alignment horizontal="left" vertical="top" wrapText="1" indent="8"/>
    </xf>
    <xf numFmtId="0" fontId="29" fillId="0" borderId="8" xfId="0" applyNumberFormat="1" applyFont="1" applyFill="1" applyBorder="1" applyAlignment="1" applyProtection="1">
      <alignment horizontal="left" vertical="top" wrapText="1" indent="8"/>
    </xf>
    <xf numFmtId="0" fontId="27" fillId="0" borderId="0" xfId="0" applyNumberFormat="1" applyFont="1" applyFill="1" applyBorder="1" applyAlignment="1" applyProtection="1">
      <alignment horizontal="center" vertical="top"/>
    </xf>
    <xf numFmtId="0" fontId="28" fillId="0" borderId="1" xfId="0" applyNumberFormat="1" applyFont="1" applyFill="1" applyBorder="1" applyAlignment="1" applyProtection="1">
      <alignment horizontal="center" vertical="top"/>
    </xf>
    <xf numFmtId="0" fontId="28" fillId="0" borderId="5" xfId="0" applyNumberFormat="1" applyFont="1" applyFill="1" applyBorder="1" applyAlignment="1" applyProtection="1">
      <alignment horizontal="center" vertical="top"/>
    </xf>
    <xf numFmtId="0" fontId="28" fillId="0" borderId="14" xfId="0" applyNumberFormat="1" applyFont="1" applyFill="1" applyBorder="1" applyAlignment="1" applyProtection="1">
      <alignment horizontal="center" vertical="top"/>
    </xf>
    <xf numFmtId="0" fontId="29" fillId="0" borderId="1" xfId="0" applyNumberFormat="1" applyFont="1" applyFill="1" applyBorder="1" applyAlignment="1" applyProtection="1">
      <alignment horizontal="center" vertical="top" wrapText="1"/>
    </xf>
    <xf numFmtId="0" fontId="29" fillId="0" borderId="5" xfId="0" applyNumberFormat="1" applyFont="1" applyFill="1" applyBorder="1" applyAlignment="1" applyProtection="1">
      <alignment horizontal="center" vertical="top" wrapText="1"/>
    </xf>
    <xf numFmtId="0" fontId="29" fillId="0" borderId="14" xfId="0" applyNumberFormat="1" applyFont="1" applyFill="1" applyBorder="1" applyAlignment="1" applyProtection="1">
      <alignment horizontal="center" vertical="top" wrapText="1"/>
    </xf>
    <xf numFmtId="0" fontId="29" fillId="0" borderId="2" xfId="0" applyNumberFormat="1" applyFont="1" applyFill="1" applyBorder="1" applyAlignment="1" applyProtection="1">
      <alignment horizontal="right" vertical="top"/>
    </xf>
    <xf numFmtId="0" fontId="29" fillId="0" borderId="3" xfId="0" applyNumberFormat="1" applyFont="1" applyFill="1" applyBorder="1" applyAlignment="1" applyProtection="1">
      <alignment horizontal="right" vertical="top"/>
    </xf>
    <xf numFmtId="0" fontId="29" fillId="0" borderId="1" xfId="0" applyNumberFormat="1" applyFont="1" applyFill="1" applyBorder="1" applyAlignment="1" applyProtection="1">
      <alignment horizontal="left" vertical="top" wrapText="1"/>
    </xf>
    <xf numFmtId="0" fontId="29" fillId="0" borderId="5" xfId="0" applyNumberFormat="1" applyFont="1" applyFill="1" applyBorder="1" applyAlignment="1" applyProtection="1">
      <alignment horizontal="left" vertical="top" wrapText="1"/>
    </xf>
    <xf numFmtId="0" fontId="29" fillId="0" borderId="14" xfId="0" applyNumberFormat="1" applyFont="1" applyFill="1" applyBorder="1" applyAlignment="1" applyProtection="1">
      <alignment horizontal="left" vertical="top" wrapText="1"/>
    </xf>
    <xf numFmtId="0" fontId="29" fillId="0" borderId="1" xfId="0" applyNumberFormat="1" applyFont="1" applyFill="1" applyBorder="1" applyAlignment="1" applyProtection="1">
      <alignment horizontal="center" vertical="top"/>
    </xf>
    <xf numFmtId="0" fontId="29" fillId="0" borderId="5" xfId="0" applyNumberFormat="1" applyFont="1" applyFill="1" applyBorder="1" applyAlignment="1" applyProtection="1">
      <alignment horizontal="center" vertical="top"/>
    </xf>
    <xf numFmtId="0" fontId="29" fillId="0" borderId="14" xfId="0" applyNumberFormat="1" applyFont="1" applyFill="1" applyBorder="1" applyAlignment="1" applyProtection="1">
      <alignment horizontal="center" vertical="top"/>
    </xf>
    <xf numFmtId="49" fontId="14" fillId="0" borderId="14" xfId="0" applyNumberFormat="1" applyFont="1" applyFill="1" applyBorder="1" applyAlignment="1" applyProtection="1">
      <alignment horizontal="left" vertical="top"/>
    </xf>
    <xf numFmtId="2" fontId="8" fillId="0" borderId="11" xfId="0" applyNumberFormat="1" applyFont="1" applyFill="1" applyBorder="1" applyAlignment="1" applyProtection="1">
      <alignment horizontal="center" vertical="top"/>
    </xf>
    <xf numFmtId="2" fontId="8" fillId="0" borderId="12" xfId="0" applyNumberFormat="1" applyFont="1" applyFill="1" applyBorder="1" applyAlignment="1" applyProtection="1">
      <alignment horizontal="center" vertical="top"/>
    </xf>
    <xf numFmtId="2" fontId="8" fillId="0" borderId="13" xfId="0" applyNumberFormat="1" applyFont="1" applyFill="1" applyBorder="1" applyAlignment="1" applyProtection="1">
      <alignment horizontal="center" vertical="top"/>
    </xf>
    <xf numFmtId="2" fontId="9" fillId="0" borderId="11" xfId="0" applyNumberFormat="1" applyFont="1" applyFill="1" applyBorder="1" applyAlignment="1" applyProtection="1">
      <alignment horizontal="center" vertical="top" wrapText="1"/>
    </xf>
    <xf numFmtId="2" fontId="30" fillId="0" borderId="12" xfId="0" applyNumberFormat="1" applyFont="1" applyFill="1" applyBorder="1" applyAlignment="1" applyProtection="1">
      <alignment horizontal="center" vertical="top" wrapText="1"/>
    </xf>
    <xf numFmtId="2" fontId="30" fillId="0" borderId="13" xfId="0" applyNumberFormat="1" applyFont="1" applyFill="1" applyBorder="1" applyAlignment="1" applyProtection="1">
      <alignment horizontal="center" vertical="top" wrapText="1"/>
    </xf>
    <xf numFmtId="2" fontId="30" fillId="0" borderId="14" xfId="0" applyNumberFormat="1" applyFont="1" applyFill="1" applyBorder="1" applyAlignment="1" applyProtection="1">
      <alignment horizontal="center" vertical="top" wrapText="1"/>
    </xf>
    <xf numFmtId="2" fontId="30" fillId="0" borderId="1" xfId="0" applyNumberFormat="1" applyFont="1" applyFill="1" applyBorder="1" applyAlignment="1" applyProtection="1">
      <alignment horizontal="center" vertical="top" wrapText="1"/>
    </xf>
    <xf numFmtId="2" fontId="9" fillId="0" borderId="12" xfId="0" applyNumberFormat="1" applyFont="1" applyFill="1" applyBorder="1" applyAlignment="1" applyProtection="1">
      <alignment horizontal="center" vertical="top" wrapText="1"/>
    </xf>
    <xf numFmtId="2" fontId="9" fillId="0" borderId="13" xfId="0" applyNumberFormat="1" applyFont="1" applyFill="1" applyBorder="1" applyAlignment="1" applyProtection="1">
      <alignment horizontal="center" vertical="top" wrapText="1"/>
    </xf>
    <xf numFmtId="2" fontId="2" fillId="0" borderId="3" xfId="0" applyNumberFormat="1" applyFont="1" applyFill="1" applyBorder="1" applyAlignment="1" applyProtection="1">
      <alignment horizontal="left" vertical="top"/>
    </xf>
    <xf numFmtId="2" fontId="2" fillId="0" borderId="0" xfId="0" applyNumberFormat="1" applyFont="1" applyFill="1" applyBorder="1" applyAlignment="1" applyProtection="1">
      <alignment horizontal="left" vertical="top"/>
    </xf>
    <xf numFmtId="2" fontId="2" fillId="0" borderId="10" xfId="0" applyNumberFormat="1" applyFont="1" applyFill="1" applyBorder="1" applyAlignment="1" applyProtection="1">
      <alignment horizontal="left" vertical="top"/>
    </xf>
    <xf numFmtId="49" fontId="8" fillId="0" borderId="15" xfId="0" applyNumberFormat="1" applyFont="1" applyFill="1" applyBorder="1" applyAlignment="1" applyProtection="1">
      <alignment horizontal="center" vertical="top" wrapText="1"/>
    </xf>
    <xf numFmtId="49" fontId="11" fillId="0" borderId="15" xfId="0" applyNumberFormat="1" applyFont="1" applyFill="1" applyBorder="1" applyAlignment="1" applyProtection="1">
      <alignment horizontal="center" vertical="top" wrapText="1"/>
    </xf>
    <xf numFmtId="49" fontId="14" fillId="0" borderId="15" xfId="0" applyNumberFormat="1" applyFont="1" applyFill="1" applyBorder="1" applyAlignment="1" applyProtection="1">
      <alignment horizontal="center" vertical="top" wrapText="1"/>
    </xf>
    <xf numFmtId="0" fontId="8" fillId="10" borderId="15" xfId="0" applyNumberFormat="1" applyFont="1" applyFill="1" applyBorder="1" applyAlignment="1" applyProtection="1">
      <alignment horizontal="left" vertical="top"/>
    </xf>
    <xf numFmtId="1" fontId="37" fillId="4" borderId="15" xfId="0" applyNumberFormat="1" applyFont="1" applyFill="1" applyBorder="1" applyAlignment="1">
      <alignment horizontal="left" vertical="top"/>
    </xf>
    <xf numFmtId="49" fontId="59" fillId="4" borderId="1" xfId="0" applyNumberFormat="1" applyFont="1" applyFill="1" applyBorder="1" applyAlignment="1" applyProtection="1">
      <alignment horizontal="left" vertical="top" wrapText="1"/>
    </xf>
    <xf numFmtId="49" fontId="59" fillId="4" borderId="15" xfId="0" applyNumberFormat="1" applyFont="1" applyFill="1" applyBorder="1" applyAlignment="1" applyProtection="1">
      <alignment horizontal="left" vertical="top" wrapText="1"/>
    </xf>
    <xf numFmtId="49" fontId="60" fillId="4" borderId="15" xfId="0" applyNumberFormat="1" applyFont="1" applyFill="1" applyBorder="1" applyAlignment="1" applyProtection="1">
      <alignment horizontal="left" vertical="top"/>
    </xf>
    <xf numFmtId="2" fontId="60" fillId="4" borderId="15" xfId="0" applyNumberFormat="1" applyFont="1" applyFill="1" applyBorder="1" applyAlignment="1" applyProtection="1">
      <alignment horizontal="left" vertical="top"/>
    </xf>
    <xf numFmtId="1" fontId="26" fillId="0" borderId="0" xfId="0" applyNumberFormat="1" applyFont="1" applyFill="1" applyBorder="1" applyAlignment="1" applyProtection="1">
      <alignment horizontal="left" vertical="top"/>
    </xf>
    <xf numFmtId="1" fontId="2" fillId="0" borderId="0" xfId="0" applyNumberFormat="1" applyFont="1" applyFill="1" applyBorder="1" applyAlignment="1" applyProtection="1">
      <alignment horizontal="left" vertical="top"/>
    </xf>
    <xf numFmtId="1" fontId="2" fillId="0" borderId="3" xfId="0" applyNumberFormat="1" applyFont="1" applyFill="1" applyBorder="1" applyAlignment="1" applyProtection="1">
      <alignment horizontal="left" vertical="top"/>
    </xf>
    <xf numFmtId="1" fontId="8" fillId="0" borderId="15" xfId="0" applyNumberFormat="1" applyFont="1" applyFill="1" applyBorder="1" applyAlignment="1" applyProtection="1">
      <alignment horizontal="center" vertical="top"/>
    </xf>
    <xf numFmtId="1" fontId="60" fillId="4" borderId="15" xfId="0" applyNumberFormat="1" applyFont="1" applyFill="1" applyBorder="1" applyAlignment="1" applyProtection="1">
      <alignment horizontal="left" vertical="top"/>
    </xf>
    <xf numFmtId="1" fontId="8" fillId="6" borderId="15" xfId="0" applyNumberFormat="1" applyFont="1" applyFill="1" applyBorder="1" applyAlignment="1" applyProtection="1">
      <alignment horizontal="left" vertical="top"/>
    </xf>
    <xf numFmtId="1" fontId="14" fillId="0" borderId="1" xfId="0" applyNumberFormat="1" applyFont="1" applyFill="1" applyBorder="1" applyAlignment="1" applyProtection="1">
      <alignment horizontal="left" vertical="top"/>
    </xf>
    <xf numFmtId="1" fontId="14" fillId="0" borderId="14" xfId="0" applyNumberFormat="1" applyFont="1" applyFill="1" applyBorder="1" applyAlignment="1" applyProtection="1">
      <alignment horizontal="left" vertical="top"/>
    </xf>
    <xf numFmtId="1" fontId="17" fillId="0" borderId="15" xfId="0" applyNumberFormat="1" applyFont="1" applyFill="1" applyBorder="1" applyAlignment="1" applyProtection="1">
      <alignment horizontal="center" vertical="top"/>
    </xf>
    <xf numFmtId="1" fontId="14" fillId="0" borderId="15" xfId="0" applyNumberFormat="1" applyFont="1" applyFill="1" applyBorder="1" applyAlignment="1" applyProtection="1">
      <alignment horizontal="left" vertical="top" wrapText="1"/>
    </xf>
    <xf numFmtId="1" fontId="14" fillId="0" borderId="15" xfId="0" applyNumberFormat="1" applyFont="1" applyFill="1" applyBorder="1" applyAlignment="1" applyProtection="1">
      <alignment vertical="top"/>
    </xf>
    <xf numFmtId="1" fontId="25" fillId="0" borderId="15" xfId="0" applyNumberFormat="1" applyFont="1" applyFill="1" applyBorder="1" applyAlignment="1" applyProtection="1">
      <alignment horizontal="center" vertical="top"/>
    </xf>
    <xf numFmtId="1" fontId="0" fillId="0" borderId="0" xfId="0" applyNumberFormat="1" applyFont="1" applyFill="1" applyBorder="1" applyAlignment="1" applyProtection="1">
      <alignment vertical="top"/>
    </xf>
    <xf numFmtId="1" fontId="1" fillId="0" borderId="15" xfId="0" applyNumberFormat="1" applyFont="1" applyFill="1" applyBorder="1" applyAlignment="1" applyProtection="1">
      <alignment horizontal="center" vertical="top"/>
    </xf>
    <xf numFmtId="1" fontId="9" fillId="0" borderId="1" xfId="0" applyNumberFormat="1" applyFont="1" applyFill="1" applyBorder="1" applyAlignment="1" applyProtection="1">
      <alignment horizontal="center" vertical="top" wrapText="1"/>
    </xf>
    <xf numFmtId="1" fontId="30" fillId="0" borderId="14" xfId="0" applyNumberFormat="1" applyFont="1" applyFill="1" applyBorder="1" applyAlignment="1" applyProtection="1">
      <alignment horizontal="center" vertical="top" wrapText="1"/>
    </xf>
    <xf numFmtId="0" fontId="2" fillId="4" borderId="15" xfId="0" applyNumberFormat="1" applyFont="1" applyFill="1" applyBorder="1" applyAlignment="1" applyProtection="1">
      <alignment horizontal="left" vertical="top"/>
    </xf>
    <xf numFmtId="1" fontId="54" fillId="4" borderId="15" xfId="0" applyNumberFormat="1" applyFont="1" applyFill="1" applyBorder="1" applyAlignment="1" applyProtection="1">
      <alignment horizontal="left" vertical="top"/>
    </xf>
    <xf numFmtId="0" fontId="8" fillId="4" borderId="15" xfId="0" applyNumberFormat="1" applyFont="1" applyFill="1" applyBorder="1" applyAlignment="1" applyProtection="1">
      <alignment horizontal="left" vertical="top" wrapText="1"/>
    </xf>
    <xf numFmtId="49" fontId="8" fillId="4" borderId="1" xfId="0" applyNumberFormat="1" applyFont="1" applyFill="1" applyBorder="1" applyAlignment="1" applyProtection="1">
      <alignment horizontal="left" vertical="top" wrapText="1"/>
    </xf>
    <xf numFmtId="0" fontId="15" fillId="4" borderId="15" xfId="0" applyNumberFormat="1" applyFont="1" applyFill="1" applyBorder="1" applyAlignment="1" applyProtection="1">
      <alignment horizontal="left" vertical="top"/>
    </xf>
    <xf numFmtId="1" fontId="11" fillId="4" borderId="15" xfId="0" applyNumberFormat="1" applyFont="1" applyFill="1" applyBorder="1" applyAlignment="1" applyProtection="1">
      <alignment horizontal="left" vertical="top"/>
    </xf>
    <xf numFmtId="0" fontId="5" fillId="4" borderId="0" xfId="0" applyNumberFormat="1" applyFont="1" applyFill="1" applyBorder="1" applyAlignment="1" applyProtection="1">
      <alignment horizontal="left" vertical="top"/>
    </xf>
    <xf numFmtId="0" fontId="54" fillId="4" borderId="4" xfId="0" applyNumberFormat="1" applyFont="1" applyFill="1" applyBorder="1" applyAlignment="1" applyProtection="1">
      <alignment horizontal="left" vertical="top"/>
    </xf>
    <xf numFmtId="0" fontId="10" fillId="4" borderId="15" xfId="0" applyNumberFormat="1" applyFont="1" applyFill="1" applyBorder="1" applyAlignment="1" applyProtection="1">
      <alignment horizontal="center" vertical="top"/>
    </xf>
    <xf numFmtId="49" fontId="8" fillId="4" borderId="15" xfId="0" applyNumberFormat="1" applyFont="1" applyFill="1" applyBorder="1" applyAlignment="1" applyProtection="1">
      <alignment horizontal="center" vertical="top" wrapText="1"/>
    </xf>
    <xf numFmtId="49" fontId="15" fillId="4" borderId="15" xfId="0" applyNumberFormat="1" applyFont="1" applyFill="1" applyBorder="1" applyAlignment="1" applyProtection="1">
      <alignment horizontal="left" vertical="top"/>
    </xf>
    <xf numFmtId="2" fontId="14" fillId="4" borderId="1" xfId="0" applyNumberFormat="1" applyFont="1" applyFill="1" applyBorder="1" applyAlignment="1" applyProtection="1">
      <alignment horizontal="left" vertical="top"/>
    </xf>
    <xf numFmtId="2" fontId="14" fillId="4" borderId="15" xfId="0" applyNumberFormat="1" applyFont="1" applyFill="1" applyBorder="1" applyAlignment="1" applyProtection="1">
      <alignment horizontal="left" vertical="top"/>
    </xf>
    <xf numFmtId="0" fontId="8" fillId="4" borderId="14" xfId="0" applyNumberFormat="1" applyFont="1" applyFill="1" applyBorder="1" applyAlignment="1" applyProtection="1">
      <alignment horizontal="left" vertical="top"/>
    </xf>
    <xf numFmtId="49" fontId="11" fillId="4" borderId="11" xfId="0" applyNumberFormat="1" applyFont="1" applyFill="1" applyBorder="1" applyAlignment="1" applyProtection="1">
      <alignment horizontal="left" vertical="top" wrapText="1"/>
    </xf>
    <xf numFmtId="0" fontId="54" fillId="4" borderId="6" xfId="0" applyNumberFormat="1" applyFont="1" applyFill="1" applyBorder="1" applyAlignment="1" applyProtection="1">
      <alignment horizontal="left" vertical="top" wrapText="1"/>
    </xf>
    <xf numFmtId="0" fontId="54" fillId="4" borderId="14" xfId="0" applyNumberFormat="1" applyFont="1" applyFill="1" applyBorder="1" applyAlignment="1" applyProtection="1">
      <alignment horizontal="left" vertical="top" wrapText="1"/>
    </xf>
    <xf numFmtId="49" fontId="14" fillId="4" borderId="1" xfId="0" applyNumberFormat="1" applyFont="1" applyFill="1" applyBorder="1" applyAlignment="1" applyProtection="1">
      <alignment horizontal="left" vertical="top"/>
    </xf>
    <xf numFmtId="49" fontId="14" fillId="4" borderId="14" xfId="0" applyNumberFormat="1" applyFont="1" applyFill="1" applyBorder="1" applyAlignment="1" applyProtection="1">
      <alignment horizontal="left" vertical="top"/>
    </xf>
    <xf numFmtId="49" fontId="14" fillId="4" borderId="15" xfId="0" applyNumberFormat="1" applyFont="1" applyFill="1" applyBorder="1" applyAlignment="1" applyProtection="1">
      <alignment horizontal="center" vertical="top"/>
    </xf>
    <xf numFmtId="16" fontId="8" fillId="4" borderId="15" xfId="0" applyNumberFormat="1" applyFont="1" applyFill="1" applyBorder="1" applyAlignment="1" applyProtection="1">
      <alignment horizontal="left" vertical="top"/>
    </xf>
    <xf numFmtId="0" fontId="54" fillId="4" borderId="15" xfId="0" applyNumberFormat="1" applyFont="1" applyFill="1" applyBorder="1" applyAlignment="1" applyProtection="1">
      <alignment horizontal="center" vertical="top"/>
    </xf>
    <xf numFmtId="0" fontId="17" fillId="4" borderId="15" xfId="0" applyNumberFormat="1" applyFont="1" applyFill="1" applyBorder="1" applyAlignment="1" applyProtection="1">
      <alignment horizontal="right" vertical="top"/>
    </xf>
    <xf numFmtId="0" fontId="11" fillId="4" borderId="15" xfId="0" applyNumberFormat="1" applyFont="1" applyFill="1" applyBorder="1" applyAlignment="1" applyProtection="1">
      <alignment vertical="top"/>
    </xf>
    <xf numFmtId="0" fontId="11" fillId="4" borderId="0" xfId="0" applyNumberFormat="1" applyFont="1" applyFill="1" applyBorder="1" applyAlignment="1" applyProtection="1">
      <alignment vertical="top"/>
    </xf>
    <xf numFmtId="0" fontId="14" fillId="4" borderId="4" xfId="0" applyNumberFormat="1" applyFont="1" applyFill="1" applyBorder="1" applyAlignment="1" applyProtection="1">
      <alignment horizontal="left" vertical="top"/>
    </xf>
    <xf numFmtId="0" fontId="8" fillId="4" borderId="15" xfId="0" applyNumberFormat="1" applyFont="1" applyFill="1" applyBorder="1" applyAlignment="1" applyProtection="1">
      <alignment horizontal="center" vertical="top" wrapText="1"/>
    </xf>
    <xf numFmtId="49" fontId="54" fillId="4" borderId="15" xfId="0" applyNumberFormat="1" applyFont="1" applyFill="1" applyBorder="1" applyAlignment="1" applyProtection="1">
      <alignment horizontal="left" vertical="top" wrapText="1"/>
    </xf>
    <xf numFmtId="0" fontId="8" fillId="4" borderId="11" xfId="0" applyNumberFormat="1" applyFont="1" applyFill="1" applyBorder="1" applyAlignment="1" applyProtection="1">
      <alignment horizontal="left" vertical="top" wrapText="1"/>
    </xf>
    <xf numFmtId="0" fontId="11" fillId="4" borderId="15" xfId="0" applyNumberFormat="1" applyFont="1" applyFill="1" applyBorder="1" applyAlignment="1" applyProtection="1">
      <alignment horizontal="center" vertical="top" wrapText="1"/>
    </xf>
    <xf numFmtId="0" fontId="11" fillId="4" borderId="12" xfId="0" applyNumberFormat="1" applyFont="1" applyFill="1" applyBorder="1" applyAlignment="1" applyProtection="1">
      <alignment horizontal="left" vertical="top" wrapText="1"/>
    </xf>
    <xf numFmtId="0" fontId="23" fillId="4" borderId="15" xfId="0" applyNumberFormat="1" applyFont="1" applyFill="1" applyBorder="1" applyAlignment="1" applyProtection="1">
      <alignment horizontal="center" vertical="top"/>
    </xf>
    <xf numFmtId="0" fontId="11" fillId="4" borderId="15" xfId="0" applyNumberFormat="1" applyFont="1" applyFill="1" applyBorder="1" applyAlignment="1" applyProtection="1">
      <alignment horizontal="center" vertical="top"/>
    </xf>
    <xf numFmtId="0" fontId="41" fillId="4" borderId="15" xfId="0" applyNumberFormat="1" applyFont="1" applyFill="1" applyBorder="1" applyAlignment="1" applyProtection="1">
      <alignment horizontal="center" vertical="top"/>
    </xf>
    <xf numFmtId="0" fontId="6" fillId="4" borderId="15" xfId="0" applyNumberFormat="1" applyFont="1" applyFill="1" applyBorder="1" applyAlignment="1" applyProtection="1">
      <alignment horizontal="left" vertical="top"/>
    </xf>
    <xf numFmtId="0" fontId="42" fillId="4" borderId="15" xfId="0" applyNumberFormat="1" applyFont="1" applyFill="1" applyBorder="1" applyAlignment="1" applyProtection="1">
      <alignment horizontal="center" vertical="top"/>
    </xf>
    <xf numFmtId="0" fontId="23" fillId="4" borderId="15" xfId="0" applyNumberFormat="1" applyFont="1" applyFill="1" applyBorder="1" applyAlignment="1" applyProtection="1">
      <alignment horizontal="left" vertical="top"/>
    </xf>
    <xf numFmtId="0" fontId="43" fillId="4" borderId="15" xfId="0" applyNumberFormat="1" applyFont="1" applyFill="1" applyBorder="1" applyAlignment="1" applyProtection="1">
      <alignment horizontal="right" vertical="top"/>
    </xf>
    <xf numFmtId="0" fontId="23" fillId="4" borderId="1" xfId="0" applyNumberFormat="1" applyFont="1" applyFill="1" applyBorder="1" applyAlignment="1" applyProtection="1">
      <alignment vertical="top"/>
    </xf>
    <xf numFmtId="0" fontId="11" fillId="4" borderId="1" xfId="0" applyNumberFormat="1" applyFont="1" applyFill="1" applyBorder="1" applyAlignment="1" applyProtection="1">
      <alignment vertical="top"/>
    </xf>
    <xf numFmtId="0" fontId="0" fillId="4" borderId="0" xfId="0" applyFill="1" applyAlignment="1"/>
    <xf numFmtId="1" fontId="54" fillId="4" borderId="0" xfId="0" applyNumberFormat="1" applyFont="1" applyFill="1" applyBorder="1" applyAlignment="1" applyProtection="1">
      <alignment vertical="top"/>
    </xf>
    <xf numFmtId="1" fontId="1" fillId="4" borderId="0" xfId="0" applyNumberFormat="1" applyFont="1" applyFill="1" applyBorder="1" applyAlignment="1" applyProtection="1">
      <alignment horizontal="right"/>
    </xf>
    <xf numFmtId="1" fontId="2" fillId="4" borderId="0" xfId="0" applyNumberFormat="1" applyFont="1" applyFill="1" applyBorder="1" applyAlignment="1" applyProtection="1">
      <alignment horizontal="right"/>
    </xf>
    <xf numFmtId="1" fontId="5" fillId="4" borderId="0" xfId="0" applyNumberFormat="1" applyFont="1" applyFill="1" applyBorder="1" applyAlignment="1" applyProtection="1">
      <alignment horizontal="right"/>
    </xf>
    <xf numFmtId="1" fontId="1" fillId="4" borderId="3" xfId="0" applyNumberFormat="1" applyFont="1" applyFill="1" applyBorder="1" applyAlignment="1" applyProtection="1">
      <alignment horizontal="right"/>
    </xf>
    <xf numFmtId="1" fontId="2" fillId="4" borderId="3" xfId="0" applyNumberFormat="1" applyFont="1" applyFill="1" applyBorder="1" applyAlignment="1" applyProtection="1">
      <alignment horizontal="right"/>
    </xf>
    <xf numFmtId="1" fontId="9" fillId="4" borderId="3" xfId="0" applyNumberFormat="1" applyFont="1" applyFill="1" applyBorder="1" applyAlignment="1" applyProtection="1">
      <alignment horizontal="right"/>
    </xf>
    <xf numFmtId="1" fontId="2" fillId="4" borderId="4" xfId="0" applyNumberFormat="1" applyFont="1" applyFill="1" applyBorder="1" applyAlignment="1" applyProtection="1">
      <alignment horizontal="right"/>
    </xf>
    <xf numFmtId="1" fontId="1" fillId="4" borderId="15" xfId="0" applyNumberFormat="1" applyFont="1" applyFill="1" applyBorder="1" applyAlignment="1" applyProtection="1">
      <alignment horizontal="right"/>
    </xf>
    <xf numFmtId="1" fontId="5" fillId="6" borderId="15" xfId="0" applyNumberFormat="1" applyFont="1" applyFill="1" applyBorder="1" applyAlignment="1" applyProtection="1">
      <alignment horizontal="right"/>
    </xf>
    <xf numFmtId="1" fontId="2" fillId="4" borderId="15" xfId="0" applyNumberFormat="1" applyFont="1" applyFill="1" applyBorder="1" applyAlignment="1" applyProtection="1">
      <alignment horizontal="right"/>
    </xf>
    <xf numFmtId="1" fontId="5" fillId="7" borderId="15" xfId="0" applyNumberFormat="1" applyFont="1" applyFill="1" applyBorder="1" applyAlignment="1" applyProtection="1">
      <alignment horizontal="right"/>
    </xf>
    <xf numFmtId="1" fontId="14" fillId="4" borderId="15" xfId="0" applyNumberFormat="1" applyFont="1" applyFill="1" applyBorder="1" applyAlignment="1" applyProtection="1">
      <alignment horizontal="right"/>
    </xf>
    <xf numFmtId="1" fontId="5" fillId="7" borderId="15" xfId="0" applyNumberFormat="1" applyFont="1" applyFill="1" applyBorder="1" applyAlignment="1" applyProtection="1">
      <alignment horizontal="right" wrapText="1"/>
    </xf>
    <xf numFmtId="1" fontId="8" fillId="4" borderId="15" xfId="0" applyNumberFormat="1" applyFont="1" applyFill="1" applyBorder="1" applyAlignment="1" applyProtection="1">
      <alignment horizontal="right"/>
    </xf>
    <xf numFmtId="1" fontId="1" fillId="4" borderId="15" xfId="0" applyNumberFormat="1" applyFont="1" applyFill="1" applyBorder="1" applyAlignment="1" applyProtection="1">
      <alignment horizontal="right" vertical="top"/>
    </xf>
    <xf numFmtId="1" fontId="1" fillId="4" borderId="1" xfId="0" applyNumberFormat="1" applyFont="1" applyFill="1" applyBorder="1" applyAlignment="1" applyProtection="1">
      <alignment horizontal="right"/>
    </xf>
    <xf numFmtId="1" fontId="1" fillId="4" borderId="14" xfId="0" applyNumberFormat="1" applyFont="1" applyFill="1" applyBorder="1" applyAlignment="1" applyProtection="1">
      <alignment horizontal="right"/>
    </xf>
    <xf numFmtId="1" fontId="15" fillId="4" borderId="15" xfId="0" applyNumberFormat="1" applyFont="1" applyFill="1" applyBorder="1" applyAlignment="1" applyProtection="1">
      <alignment horizontal="right"/>
    </xf>
    <xf numFmtId="1" fontId="5" fillId="4" borderId="15" xfId="0" applyNumberFormat="1" applyFont="1" applyFill="1" applyBorder="1" applyAlignment="1" applyProtection="1">
      <alignment horizontal="right" wrapText="1"/>
    </xf>
    <xf numFmtId="1" fontId="5" fillId="4" borderId="15" xfId="0" applyNumberFormat="1" applyFont="1" applyFill="1" applyBorder="1" applyAlignment="1" applyProtection="1">
      <alignment horizontal="right" vertical="top" wrapText="1"/>
    </xf>
    <xf numFmtId="1" fontId="1" fillId="4" borderId="1" xfId="0" applyNumberFormat="1" applyFont="1" applyFill="1" applyBorder="1" applyAlignment="1" applyProtection="1">
      <alignment horizontal="right" vertical="top"/>
    </xf>
    <xf numFmtId="1" fontId="1" fillId="6" borderId="15" xfId="0" applyNumberFormat="1" applyFont="1" applyFill="1" applyBorder="1" applyAlignment="1" applyProtection="1">
      <alignment horizontal="right"/>
    </xf>
    <xf numFmtId="1" fontId="56" fillId="4" borderId="15" xfId="0" applyNumberFormat="1" applyFont="1" applyFill="1" applyBorder="1" applyAlignment="1" applyProtection="1">
      <alignment horizontal="right"/>
    </xf>
    <xf numFmtId="1" fontId="1" fillId="4" borderId="15" xfId="0" applyNumberFormat="1" applyFont="1" applyFill="1" applyBorder="1" applyAlignment="1" applyProtection="1">
      <alignment horizontal="right" wrapText="1"/>
    </xf>
    <xf numFmtId="1" fontId="14" fillId="4" borderId="0" xfId="0" applyNumberFormat="1" applyFont="1" applyFill="1" applyBorder="1" applyAlignment="1" applyProtection="1">
      <alignment horizontal="right"/>
    </xf>
    <xf numFmtId="1" fontId="57" fillId="4" borderId="0" xfId="0" applyNumberFormat="1" applyFont="1" applyFill="1" applyBorder="1" applyAlignment="1" applyProtection="1">
      <alignment horizontal="right"/>
    </xf>
    <xf numFmtId="1" fontId="19" fillId="4" borderId="0" xfId="0" applyNumberFormat="1" applyFont="1" applyFill="1" applyBorder="1" applyAlignment="1" applyProtection="1">
      <alignment horizontal="right"/>
    </xf>
    <xf numFmtId="1" fontId="21" fillId="4" borderId="0" xfId="0" applyNumberFormat="1" applyFont="1" applyFill="1" applyBorder="1" applyAlignment="1" applyProtection="1">
      <alignment horizontal="right"/>
    </xf>
    <xf numFmtId="1" fontId="14" fillId="4" borderId="3" xfId="0" applyNumberFormat="1" applyFont="1" applyFill="1" applyBorder="1" applyAlignment="1" applyProtection="1">
      <alignment horizontal="right"/>
    </xf>
    <xf numFmtId="1" fontId="8" fillId="4" borderId="3" xfId="0" applyNumberFormat="1" applyFont="1" applyFill="1" applyBorder="1" applyAlignment="1" applyProtection="1">
      <alignment horizontal="right"/>
    </xf>
    <xf numFmtId="1" fontId="14" fillId="4" borderId="4" xfId="0" applyNumberFormat="1" applyFont="1" applyFill="1" applyBorder="1" applyAlignment="1" applyProtection="1">
      <alignment horizontal="right"/>
    </xf>
    <xf numFmtId="1" fontId="5" fillId="4" borderId="15" xfId="0" applyNumberFormat="1" applyFont="1" applyFill="1" applyBorder="1" applyAlignment="1" applyProtection="1">
      <alignment horizontal="right"/>
    </xf>
    <xf numFmtId="1" fontId="15" fillId="7" borderId="15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5" xfId="0" applyNumberFormat="1" applyFont="1" applyFill="1" applyBorder="1" applyAlignment="1" applyProtection="1">
      <alignment horizontal="center" vertical="top"/>
    </xf>
    <xf numFmtId="0" fontId="7" fillId="0" borderId="14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8" fillId="0" borderId="5" xfId="0" applyNumberFormat="1" applyFont="1" applyFill="1" applyBorder="1" applyAlignment="1" applyProtection="1">
      <alignment horizontal="center" vertical="top" wrapText="1"/>
    </xf>
    <xf numFmtId="0" fontId="8" fillId="0" borderId="1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2" fillId="0" borderId="14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right" vertical="top"/>
    </xf>
    <xf numFmtId="0" fontId="8" fillId="0" borderId="3" xfId="0" applyNumberFormat="1" applyFont="1" applyFill="1" applyBorder="1" applyAlignment="1" applyProtection="1">
      <alignment horizontal="right" vertical="top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>
      <alignment horizontal="left" vertical="top" wrapText="1"/>
    </xf>
    <xf numFmtId="0" fontId="8" fillId="0" borderId="14" xfId="0" applyNumberFormat="1" applyFont="1" applyFill="1" applyBorder="1" applyAlignment="1" applyProtection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center" vertical="top"/>
    </xf>
    <xf numFmtId="0" fontId="8" fillId="0" borderId="12" xfId="0" applyNumberFormat="1" applyFont="1" applyFill="1" applyBorder="1" applyAlignment="1" applyProtection="1">
      <alignment horizontal="center" vertical="top"/>
    </xf>
    <xf numFmtId="0" fontId="8" fillId="0" borderId="13" xfId="0" applyNumberFormat="1" applyFont="1" applyFill="1" applyBorder="1" applyAlignment="1" applyProtection="1">
      <alignment horizontal="center" vertical="top"/>
    </xf>
    <xf numFmtId="0" fontId="11" fillId="0" borderId="11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left" vertical="top" wrapText="1"/>
    </xf>
    <xf numFmtId="0" fontId="2" fillId="0" borderId="13" xfId="0" applyNumberFormat="1" applyFont="1" applyFill="1" applyBorder="1" applyAlignment="1" applyProtection="1">
      <alignment horizontal="left" vertical="top" wrapText="1"/>
    </xf>
    <xf numFmtId="0" fontId="13" fillId="0" borderId="11" xfId="0" applyNumberFormat="1" applyFont="1" applyFill="1" applyBorder="1" applyAlignment="1" applyProtection="1">
      <alignment horizontal="left" vertical="top"/>
    </xf>
    <xf numFmtId="0" fontId="13" fillId="0" borderId="12" xfId="0" applyNumberFormat="1" applyFont="1" applyFill="1" applyBorder="1" applyAlignment="1" applyProtection="1">
      <alignment horizontal="left" vertical="top"/>
    </xf>
    <xf numFmtId="0" fontId="13" fillId="0" borderId="13" xfId="0" applyNumberFormat="1" applyFont="1" applyFill="1" applyBorder="1" applyAlignment="1" applyProtection="1">
      <alignment horizontal="left" vertical="top"/>
    </xf>
    <xf numFmtId="0" fontId="2" fillId="0" borderId="11" xfId="0" applyNumberFormat="1" applyFont="1" applyFill="1" applyBorder="1" applyAlignment="1" applyProtection="1">
      <alignment horizontal="left" vertical="top"/>
    </xf>
    <xf numFmtId="0" fontId="2" fillId="0" borderId="13" xfId="0" applyNumberFormat="1" applyFont="1" applyFill="1" applyBorder="1" applyAlignment="1" applyProtection="1">
      <alignment horizontal="left" vertical="top"/>
    </xf>
    <xf numFmtId="0" fontId="8" fillId="0" borderId="6" xfId="0" applyNumberFormat="1" applyFont="1" applyFill="1" applyBorder="1" applyAlignment="1" applyProtection="1">
      <alignment horizontal="left" vertical="top" wrapText="1" indent="8"/>
    </xf>
    <xf numFmtId="0" fontId="8" fillId="0" borderId="7" xfId="0" applyNumberFormat="1" applyFont="1" applyFill="1" applyBorder="1" applyAlignment="1" applyProtection="1">
      <alignment horizontal="left" vertical="top" wrapText="1" indent="8"/>
    </xf>
    <xf numFmtId="0" fontId="8" fillId="0" borderId="8" xfId="0" applyNumberFormat="1" applyFont="1" applyFill="1" applyBorder="1" applyAlignment="1" applyProtection="1">
      <alignment horizontal="left" vertical="top" wrapText="1" indent="8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14" xfId="0" applyNumberFormat="1" applyFont="1" applyFill="1" applyBorder="1" applyAlignment="1" applyProtection="1">
      <alignment horizontal="center" vertical="top" wrapText="1"/>
    </xf>
    <xf numFmtId="0" fontId="9" fillId="0" borderId="11" xfId="0" applyNumberFormat="1" applyFont="1" applyFill="1" applyBorder="1" applyAlignment="1" applyProtection="1">
      <alignment horizontal="center" vertical="top" wrapText="1"/>
    </xf>
    <xf numFmtId="0" fontId="9" fillId="0" borderId="12" xfId="0" applyNumberFormat="1" applyFont="1" applyFill="1" applyBorder="1" applyAlignment="1" applyProtection="1">
      <alignment horizontal="center" vertical="top" wrapText="1"/>
    </xf>
    <xf numFmtId="0" fontId="9" fillId="0" borderId="13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left" vertical="top"/>
    </xf>
    <xf numFmtId="0" fontId="8" fillId="0" borderId="6" xfId="0" applyNumberFormat="1" applyFont="1" applyFill="1" applyBorder="1" applyAlignment="1" applyProtection="1">
      <alignment horizontal="center" vertical="top"/>
    </xf>
    <xf numFmtId="0" fontId="8" fillId="0" borderId="7" xfId="0" applyNumberFormat="1" applyFont="1" applyFill="1" applyBorder="1" applyAlignment="1" applyProtection="1">
      <alignment horizontal="center" vertical="top"/>
    </xf>
    <xf numFmtId="0" fontId="8" fillId="0" borderId="8" xfId="0" applyNumberFormat="1" applyFont="1" applyFill="1" applyBorder="1" applyAlignment="1" applyProtection="1">
      <alignment horizontal="center" vertical="top"/>
    </xf>
    <xf numFmtId="0" fontId="2" fillId="0" borderId="9" xfId="0" applyNumberFormat="1" applyFont="1" applyFill="1" applyBorder="1" applyAlignment="1" applyProtection="1">
      <alignment horizontal="left" vertical="top"/>
    </xf>
    <xf numFmtId="0" fontId="2" fillId="0" borderId="10" xfId="0" applyNumberFormat="1" applyFont="1" applyFill="1" applyBorder="1" applyAlignment="1" applyProtection="1">
      <alignment horizontal="left" vertical="top"/>
    </xf>
    <xf numFmtId="0" fontId="8" fillId="0" borderId="1" xfId="0" applyNumberFormat="1" applyFont="1" applyFill="1" applyBorder="1" applyAlignment="1" applyProtection="1">
      <alignment horizontal="center" vertical="top"/>
    </xf>
    <xf numFmtId="0" fontId="8" fillId="0" borderId="5" xfId="0" applyNumberFormat="1" applyFont="1" applyFill="1" applyBorder="1" applyAlignment="1" applyProtection="1">
      <alignment horizontal="center" vertical="top"/>
    </xf>
    <xf numFmtId="0" fontId="8" fillId="0" borderId="14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right" vertical="top"/>
    </xf>
    <xf numFmtId="0" fontId="8" fillId="0" borderId="5" xfId="0" applyNumberFormat="1" applyFont="1" applyFill="1" applyBorder="1" applyAlignment="1" applyProtection="1">
      <alignment horizontal="right" vertical="top"/>
    </xf>
    <xf numFmtId="0" fontId="8" fillId="0" borderId="14" xfId="0" applyNumberFormat="1" applyFont="1" applyFill="1" applyBorder="1" applyAlignment="1" applyProtection="1">
      <alignment horizontal="right" vertical="top"/>
    </xf>
    <xf numFmtId="49" fontId="8" fillId="0" borderId="1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left" vertical="top"/>
    </xf>
    <xf numFmtId="0" fontId="2" fillId="0" borderId="14" xfId="0" applyNumberFormat="1" applyFont="1" applyFill="1" applyBorder="1" applyAlignment="1" applyProtection="1">
      <alignment horizontal="left" vertical="top"/>
    </xf>
    <xf numFmtId="49" fontId="8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14" xfId="0" applyNumberFormat="1" applyFont="1" applyFill="1" applyBorder="1" applyAlignment="1" applyProtection="1">
      <alignment horizontal="left" vertical="top" wrapText="1"/>
    </xf>
    <xf numFmtId="49" fontId="14" fillId="0" borderId="1" xfId="0" applyNumberFormat="1" applyFont="1" applyFill="1" applyBorder="1" applyAlignment="1" applyProtection="1">
      <alignment horizontal="center" vertical="top" wrapText="1"/>
    </xf>
    <xf numFmtId="49" fontId="14" fillId="0" borderId="14" xfId="0" applyNumberFormat="1" applyFont="1" applyFill="1" applyBorder="1" applyAlignment="1" applyProtection="1">
      <alignment horizontal="center" vertical="top" wrapText="1"/>
    </xf>
    <xf numFmtId="0" fontId="14" fillId="0" borderId="12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vertical="top"/>
    </xf>
    <xf numFmtId="0" fontId="2" fillId="0" borderId="14" xfId="0" applyNumberFormat="1" applyFont="1" applyFill="1" applyBorder="1" applyAlignment="1" applyProtection="1">
      <alignment vertical="top"/>
    </xf>
    <xf numFmtId="49" fontId="8" fillId="0" borderId="1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0" fontId="2" fillId="0" borderId="14" xfId="0" applyNumberFormat="1" applyFont="1" applyFill="1" applyBorder="1" applyAlignment="1" applyProtection="1">
      <alignment horizontal="center" vertical="top"/>
    </xf>
    <xf numFmtId="49" fontId="11" fillId="0" borderId="11" xfId="0" applyNumberFormat="1" applyFont="1" applyFill="1" applyBorder="1" applyAlignment="1" applyProtection="1">
      <alignment horizontal="left" vertical="top" wrapText="1"/>
    </xf>
    <xf numFmtId="49" fontId="14" fillId="0" borderId="12" xfId="0" applyNumberFormat="1" applyFont="1" applyFill="1" applyBorder="1" applyAlignment="1" applyProtection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center" vertical="top" wrapText="1"/>
    </xf>
    <xf numFmtId="49" fontId="8" fillId="0" borderId="14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8" fillId="4" borderId="1" xfId="0" applyNumberFormat="1" applyFont="1" applyFill="1" applyBorder="1" applyAlignment="1" applyProtection="1">
      <alignment horizontal="left" vertical="top" wrapText="1"/>
    </xf>
    <xf numFmtId="0" fontId="2" fillId="4" borderId="5" xfId="0" applyNumberFormat="1" applyFont="1" applyFill="1" applyBorder="1" applyAlignment="1" applyProtection="1">
      <alignment horizontal="left" vertical="top" wrapText="1"/>
    </xf>
    <xf numFmtId="0" fontId="2" fillId="4" borderId="14" xfId="0" applyNumberFormat="1" applyFont="1" applyFill="1" applyBorder="1" applyAlignment="1" applyProtection="1">
      <alignment horizontal="left" vertical="top" wrapText="1"/>
    </xf>
    <xf numFmtId="0" fontId="8" fillId="4" borderId="1" xfId="0" applyNumberFormat="1" applyFont="1" applyFill="1" applyBorder="1" applyAlignment="1" applyProtection="1">
      <alignment horizontal="left" vertical="top" wrapText="1"/>
    </xf>
    <xf numFmtId="49" fontId="14" fillId="4" borderId="11" xfId="0" applyNumberFormat="1" applyFont="1" applyFill="1" applyBorder="1" applyAlignment="1" applyProtection="1">
      <alignment horizontal="left" vertical="top" wrapText="1"/>
    </xf>
    <xf numFmtId="0" fontId="2" fillId="4" borderId="12" xfId="0" applyNumberFormat="1" applyFont="1" applyFill="1" applyBorder="1" applyAlignment="1" applyProtection="1">
      <alignment horizontal="left" vertical="top" wrapText="1"/>
    </xf>
    <xf numFmtId="0" fontId="2" fillId="4" borderId="13" xfId="0" applyNumberFormat="1" applyFont="1" applyFill="1" applyBorder="1" applyAlignment="1" applyProtection="1">
      <alignment horizontal="left" vertical="top" wrapText="1"/>
    </xf>
    <xf numFmtId="49" fontId="14" fillId="4" borderId="12" xfId="0" applyNumberFormat="1" applyFont="1" applyFill="1" applyBorder="1" applyAlignment="1" applyProtection="1">
      <alignment horizontal="left" vertical="top" wrapText="1"/>
    </xf>
    <xf numFmtId="49" fontId="14" fillId="4" borderId="13" xfId="0" applyNumberFormat="1" applyFont="1" applyFill="1" applyBorder="1" applyAlignment="1" applyProtection="1">
      <alignment horizontal="left" vertical="top" wrapText="1"/>
    </xf>
    <xf numFmtId="49" fontId="14" fillId="4" borderId="1" xfId="0" applyNumberFormat="1" applyFont="1" applyFill="1" applyBorder="1" applyAlignment="1" applyProtection="1">
      <alignment horizontal="center" vertical="top" wrapText="1"/>
    </xf>
    <xf numFmtId="49" fontId="14" fillId="4" borderId="5" xfId="0" applyNumberFormat="1" applyFont="1" applyFill="1" applyBorder="1" applyAlignment="1" applyProtection="1">
      <alignment horizontal="center" vertical="top" wrapText="1"/>
    </xf>
    <xf numFmtId="49" fontId="14" fillId="4" borderId="14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vertical="top" wrapText="1"/>
    </xf>
    <xf numFmtId="0" fontId="6" fillId="0" borderId="13" xfId="0" applyNumberFormat="1" applyFont="1" applyFill="1" applyBorder="1" applyAlignment="1" applyProtection="1">
      <alignment vertical="top" wrapText="1"/>
    </xf>
    <xf numFmtId="49" fontId="16" fillId="5" borderId="11" xfId="0" applyNumberFormat="1" applyFont="1" applyFill="1" applyBorder="1" applyAlignment="1" applyProtection="1">
      <alignment horizontal="left" vertical="top" wrapText="1"/>
    </xf>
    <xf numFmtId="49" fontId="16" fillId="5" borderId="12" xfId="0" applyNumberFormat="1" applyFont="1" applyFill="1" applyBorder="1" applyAlignment="1" applyProtection="1">
      <alignment horizontal="left" vertical="top" wrapText="1"/>
    </xf>
    <xf numFmtId="49" fontId="6" fillId="5" borderId="12" xfId="0" applyNumberFormat="1" applyFont="1" applyFill="1" applyBorder="1" applyAlignment="1" applyProtection="1">
      <alignment horizontal="left" vertical="top" wrapText="1"/>
    </xf>
    <xf numFmtId="49" fontId="6" fillId="5" borderId="12" xfId="0" applyNumberFormat="1" applyFont="1" applyFill="1" applyBorder="1" applyAlignment="1" applyProtection="1">
      <alignment vertical="top" wrapText="1"/>
    </xf>
    <xf numFmtId="49" fontId="6" fillId="5" borderId="13" xfId="0" applyNumberFormat="1" applyFont="1" applyFill="1" applyBorder="1" applyAlignment="1" applyProtection="1">
      <alignment vertical="top" wrapText="1"/>
    </xf>
    <xf numFmtId="0" fontId="2" fillId="0" borderId="12" xfId="0" applyNumberFormat="1" applyFont="1" applyFill="1" applyBorder="1" applyAlignment="1" applyProtection="1">
      <alignment horizontal="left" vertical="top" wrapText="1"/>
    </xf>
    <xf numFmtId="49" fontId="11" fillId="0" borderId="12" xfId="0" applyNumberFormat="1" applyFont="1" applyFill="1" applyBorder="1" applyAlignment="1" applyProtection="1">
      <alignment horizontal="left" vertical="top" wrapText="1"/>
    </xf>
    <xf numFmtId="49" fontId="8" fillId="0" borderId="12" xfId="0" applyNumberFormat="1" applyFont="1" applyFill="1" applyBorder="1" applyAlignment="1" applyProtection="1">
      <alignment horizontal="left" vertical="top" wrapText="1"/>
    </xf>
    <xf numFmtId="49" fontId="14" fillId="0" borderId="13" xfId="0" applyNumberFormat="1" applyFont="1" applyFill="1" applyBorder="1" applyAlignment="1" applyProtection="1">
      <alignment horizontal="left" vertical="top" wrapText="1"/>
    </xf>
    <xf numFmtId="0" fontId="14" fillId="0" borderId="12" xfId="0" applyNumberFormat="1" applyFont="1" applyFill="1" applyBorder="1" applyAlignment="1" applyProtection="1">
      <alignment vertical="top" wrapText="1"/>
    </xf>
    <xf numFmtId="0" fontId="11" fillId="0" borderId="13" xfId="0" applyNumberFormat="1" applyFont="1" applyFill="1" applyBorder="1" applyAlignment="1" applyProtection="1">
      <alignment horizontal="left" vertical="top" wrapText="1"/>
    </xf>
    <xf numFmtId="0" fontId="18" fillId="0" borderId="1" xfId="0" applyNumberFormat="1" applyFont="1" applyFill="1" applyBorder="1" applyAlignment="1" applyProtection="1">
      <alignment horizontal="center" vertical="top"/>
    </xf>
    <xf numFmtId="0" fontId="18" fillId="0" borderId="5" xfId="0" applyNumberFormat="1" applyFont="1" applyFill="1" applyBorder="1" applyAlignment="1" applyProtection="1">
      <alignment horizontal="center" vertical="top"/>
    </xf>
    <xf numFmtId="0" fontId="18" fillId="0" borderId="14" xfId="0" applyNumberFormat="1" applyFont="1" applyFill="1" applyBorder="1" applyAlignment="1" applyProtection="1">
      <alignment horizontal="center" vertical="top"/>
    </xf>
    <xf numFmtId="0" fontId="14" fillId="0" borderId="3" xfId="0" applyNumberFormat="1" applyFont="1" applyFill="1" applyBorder="1" applyAlignment="1" applyProtection="1">
      <alignment horizontal="left" vertical="top"/>
    </xf>
    <xf numFmtId="0" fontId="14" fillId="0" borderId="9" xfId="0" applyNumberFormat="1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4" fillId="0" borderId="10" xfId="0" applyNumberFormat="1" applyFont="1" applyFill="1" applyBorder="1" applyAlignment="1" applyProtection="1">
      <alignment horizontal="left" vertical="top"/>
    </xf>
    <xf numFmtId="0" fontId="8" fillId="0" borderId="11" xfId="0" applyNumberFormat="1" applyFont="1" applyFill="1" applyBorder="1" applyAlignment="1" applyProtection="1">
      <alignment horizontal="left" vertical="top"/>
    </xf>
    <xf numFmtId="0" fontId="8" fillId="0" borderId="12" xfId="0" applyNumberFormat="1" applyFont="1" applyFill="1" applyBorder="1" applyAlignment="1" applyProtection="1">
      <alignment horizontal="left" vertical="top"/>
    </xf>
    <xf numFmtId="0" fontId="8" fillId="0" borderId="13" xfId="0" applyNumberFormat="1" applyFont="1" applyFill="1" applyBorder="1" applyAlignment="1" applyProtection="1">
      <alignment horizontal="left" vertical="top"/>
    </xf>
    <xf numFmtId="0" fontId="14" fillId="0" borderId="11" xfId="0" applyNumberFormat="1" applyFont="1" applyFill="1" applyBorder="1" applyAlignment="1" applyProtection="1">
      <alignment horizontal="left" vertical="top"/>
    </xf>
    <xf numFmtId="0" fontId="14" fillId="0" borderId="13" xfId="0" applyNumberFormat="1" applyFont="1" applyFill="1" applyBorder="1" applyAlignment="1" applyProtection="1">
      <alignment horizontal="left" vertical="top"/>
    </xf>
    <xf numFmtId="2" fontId="11" fillId="0" borderId="11" xfId="0" applyNumberFormat="1" applyFont="1" applyFill="1" applyBorder="1" applyAlignment="1" applyProtection="1">
      <alignment horizontal="left" vertical="top" wrapText="1"/>
    </xf>
    <xf numFmtId="0" fontId="14" fillId="0" borderId="13" xfId="0" applyNumberFormat="1" applyFont="1" applyFill="1" applyBorder="1" applyAlignment="1" applyProtection="1">
      <alignment horizontal="left" vertical="top" wrapText="1"/>
    </xf>
    <xf numFmtId="0" fontId="45" fillId="0" borderId="0" xfId="0" applyNumberFormat="1" applyFont="1" applyFill="1" applyBorder="1" applyAlignment="1" applyProtection="1">
      <alignment horizontal="left" vertical="top"/>
    </xf>
    <xf numFmtId="0" fontId="48" fillId="0" borderId="1" xfId="0" applyNumberFormat="1" applyFont="1" applyFill="1" applyBorder="1" applyAlignment="1" applyProtection="1">
      <alignment horizontal="center" vertical="top"/>
    </xf>
    <xf numFmtId="0" fontId="48" fillId="0" borderId="5" xfId="0" applyNumberFormat="1" applyFont="1" applyFill="1" applyBorder="1" applyAlignment="1" applyProtection="1">
      <alignment horizontal="center" vertical="top"/>
    </xf>
    <xf numFmtId="0" fontId="48" fillId="0" borderId="14" xfId="0" applyNumberFormat="1" applyFont="1" applyFill="1" applyBorder="1" applyAlignment="1" applyProtection="1">
      <alignment horizontal="center" vertical="top"/>
    </xf>
    <xf numFmtId="0" fontId="45" fillId="0" borderId="5" xfId="0" applyNumberFormat="1" applyFont="1" applyFill="1" applyBorder="1" applyAlignment="1" applyProtection="1">
      <alignment horizontal="center" vertical="top" wrapText="1"/>
    </xf>
    <xf numFmtId="0" fontId="45" fillId="0" borderId="14" xfId="0" applyNumberFormat="1" applyFont="1" applyFill="1" applyBorder="1" applyAlignment="1" applyProtection="1">
      <alignment horizontal="center" vertical="top" wrapText="1"/>
    </xf>
    <xf numFmtId="0" fontId="45" fillId="0" borderId="13" xfId="0" applyNumberFormat="1" applyFont="1" applyFill="1" applyBorder="1" applyAlignment="1" applyProtection="1">
      <alignment horizontal="left" vertical="top" wrapText="1"/>
    </xf>
    <xf numFmtId="0" fontId="45" fillId="0" borderId="11" xfId="0" applyNumberFormat="1" applyFont="1" applyFill="1" applyBorder="1" applyAlignment="1" applyProtection="1">
      <alignment horizontal="left" vertical="top"/>
    </xf>
    <xf numFmtId="0" fontId="45" fillId="0" borderId="13" xfId="0" applyNumberFormat="1" applyFont="1" applyFill="1" applyBorder="1" applyAlignment="1" applyProtection="1">
      <alignment horizontal="left" vertical="top"/>
    </xf>
    <xf numFmtId="0" fontId="45" fillId="0" borderId="3" xfId="0" applyNumberFormat="1" applyFont="1" applyFill="1" applyBorder="1" applyAlignment="1" applyProtection="1">
      <alignment horizontal="left" vertical="top"/>
    </xf>
    <xf numFmtId="0" fontId="45" fillId="0" borderId="9" xfId="0" applyNumberFormat="1" applyFont="1" applyFill="1" applyBorder="1" applyAlignment="1" applyProtection="1">
      <alignment horizontal="left" vertical="top"/>
    </xf>
    <xf numFmtId="0" fontId="45" fillId="0" borderId="10" xfId="0" applyNumberFormat="1" applyFont="1" applyFill="1" applyBorder="1" applyAlignment="1" applyProtection="1">
      <alignment horizontal="left" vertical="top"/>
    </xf>
    <xf numFmtId="49" fontId="34" fillId="0" borderId="1" xfId="0" applyNumberFormat="1" applyFont="1" applyFill="1" applyBorder="1" applyAlignment="1" applyProtection="1">
      <alignment horizontal="left" vertical="top"/>
    </xf>
    <xf numFmtId="0" fontId="46" fillId="0" borderId="5" xfId="0" applyNumberFormat="1" applyFont="1" applyFill="1" applyBorder="1" applyAlignment="1" applyProtection="1">
      <alignment horizontal="left" vertical="top"/>
    </xf>
    <xf numFmtId="0" fontId="46" fillId="0" borderId="14" xfId="0" applyNumberFormat="1" applyFont="1" applyFill="1" applyBorder="1" applyAlignment="1" applyProtection="1">
      <alignment horizontal="left" vertical="top"/>
    </xf>
    <xf numFmtId="0" fontId="45" fillId="0" borderId="5" xfId="0" applyNumberFormat="1" applyFont="1" applyFill="1" applyBorder="1" applyAlignment="1" applyProtection="1">
      <alignment horizontal="left" vertical="top" wrapText="1"/>
    </xf>
    <xf numFmtId="0" fontId="45" fillId="0" borderId="14" xfId="0" applyNumberFormat="1" applyFont="1" applyFill="1" applyBorder="1" applyAlignment="1" applyProtection="1">
      <alignment horizontal="left" vertical="top" wrapText="1"/>
    </xf>
    <xf numFmtId="49" fontId="14" fillId="0" borderId="5" xfId="0" applyNumberFormat="1" applyFont="1" applyFill="1" applyBorder="1" applyAlignment="1" applyProtection="1">
      <alignment horizontal="center" vertical="top" wrapText="1"/>
    </xf>
    <xf numFmtId="49" fontId="34" fillId="0" borderId="1" xfId="0" applyNumberFormat="1" applyFont="1" applyFill="1" applyBorder="1" applyAlignment="1" applyProtection="1">
      <alignment horizontal="center" vertical="top"/>
    </xf>
    <xf numFmtId="0" fontId="46" fillId="0" borderId="5" xfId="0" applyNumberFormat="1" applyFont="1" applyFill="1" applyBorder="1" applyAlignment="1" applyProtection="1">
      <alignment horizontal="center" vertical="top"/>
    </xf>
    <xf numFmtId="0" fontId="46" fillId="0" borderId="14" xfId="0" applyNumberFormat="1" applyFont="1" applyFill="1" applyBorder="1" applyAlignment="1" applyProtection="1">
      <alignment horizontal="center" vertical="top"/>
    </xf>
    <xf numFmtId="0" fontId="45" fillId="0" borderId="14" xfId="0" applyNumberFormat="1" applyFont="1" applyFill="1" applyBorder="1" applyAlignment="1" applyProtection="1">
      <alignment vertical="top"/>
    </xf>
    <xf numFmtId="49" fontId="34" fillId="0" borderId="1" xfId="0" applyNumberFormat="1" applyFont="1" applyFill="1" applyBorder="1" applyAlignment="1" applyProtection="1">
      <alignment horizontal="left" vertical="top" wrapText="1"/>
    </xf>
    <xf numFmtId="0" fontId="46" fillId="0" borderId="5" xfId="0" applyNumberFormat="1" applyFont="1" applyFill="1" applyBorder="1" applyAlignment="1" applyProtection="1">
      <alignment horizontal="left" vertical="top" wrapText="1"/>
    </xf>
    <xf numFmtId="0" fontId="46" fillId="0" borderId="14" xfId="0" applyNumberFormat="1" applyFont="1" applyFill="1" applyBorder="1" applyAlignment="1" applyProtection="1">
      <alignment horizontal="left" vertical="top" wrapText="1"/>
    </xf>
    <xf numFmtId="49" fontId="14" fillId="0" borderId="11" xfId="0" applyNumberFormat="1" applyFont="1" applyFill="1" applyBorder="1" applyAlignment="1" applyProtection="1">
      <alignment horizontal="left" vertical="top" wrapText="1"/>
    </xf>
    <xf numFmtId="0" fontId="45" fillId="0" borderId="12" xfId="0" applyNumberFormat="1" applyFont="1" applyFill="1" applyBorder="1" applyAlignment="1" applyProtection="1">
      <alignment horizontal="left" vertical="top" wrapText="1"/>
    </xf>
    <xf numFmtId="49" fontId="16" fillId="0" borderId="11" xfId="0" applyNumberFormat="1" applyFont="1" applyFill="1" applyBorder="1" applyAlignment="1" applyProtection="1">
      <alignment horizontal="left" vertical="top" wrapText="1"/>
    </xf>
    <xf numFmtId="49" fontId="16" fillId="0" borderId="12" xfId="0" applyNumberFormat="1" applyFont="1" applyFill="1" applyBorder="1" applyAlignment="1" applyProtection="1">
      <alignment horizontal="left" vertical="top" wrapText="1"/>
    </xf>
    <xf numFmtId="49" fontId="6" fillId="0" borderId="12" xfId="0" applyNumberFormat="1" applyFont="1" applyFill="1" applyBorder="1" applyAlignment="1" applyProtection="1">
      <alignment horizontal="left" vertical="top" wrapText="1"/>
    </xf>
    <xf numFmtId="49" fontId="6" fillId="0" borderId="12" xfId="0" applyNumberFormat="1" applyFont="1" applyFill="1" applyBorder="1" applyAlignment="1" applyProtection="1">
      <alignment vertical="top" wrapText="1"/>
    </xf>
    <xf numFmtId="49" fontId="6" fillId="0" borderId="13" xfId="0" applyNumberFormat="1" applyFont="1" applyFill="1" applyBorder="1" applyAlignment="1" applyProtection="1">
      <alignment vertical="top" wrapText="1"/>
    </xf>
    <xf numFmtId="49" fontId="14" fillId="0" borderId="11" xfId="0" applyNumberFormat="1" applyFont="1" applyFill="1" applyBorder="1" applyAlignment="1" applyProtection="1">
      <alignment horizontal="center" vertical="top" wrapText="1"/>
    </xf>
    <xf numFmtId="49" fontId="14" fillId="0" borderId="12" xfId="0" applyNumberFormat="1" applyFont="1" applyFill="1" applyBorder="1" applyAlignment="1" applyProtection="1">
      <alignment horizontal="center" vertical="top" wrapText="1"/>
    </xf>
    <xf numFmtId="49" fontId="14" fillId="0" borderId="13" xfId="0" applyNumberFormat="1" applyFont="1" applyFill="1" applyBorder="1" applyAlignment="1" applyProtection="1">
      <alignment horizontal="center" vertical="top" wrapText="1"/>
    </xf>
    <xf numFmtId="49" fontId="34" fillId="0" borderId="1" xfId="0" applyNumberFormat="1" applyFont="1" applyFill="1" applyBorder="1" applyAlignment="1" applyProtection="1">
      <alignment horizontal="center" vertical="top" wrapText="1"/>
    </xf>
    <xf numFmtId="49" fontId="34" fillId="0" borderId="14" xfId="0" applyNumberFormat="1" applyFont="1" applyFill="1" applyBorder="1" applyAlignment="1" applyProtection="1">
      <alignment horizontal="center" vertical="top" wrapText="1"/>
    </xf>
    <xf numFmtId="0" fontId="53" fillId="0" borderId="1" xfId="0" applyNumberFormat="1" applyFont="1" applyFill="1" applyBorder="1" applyAlignment="1" applyProtection="1">
      <alignment horizontal="center" vertical="top"/>
    </xf>
    <xf numFmtId="0" fontId="53" fillId="0" borderId="5" xfId="0" applyNumberFormat="1" applyFont="1" applyFill="1" applyBorder="1" applyAlignment="1" applyProtection="1">
      <alignment horizontal="center" vertical="top"/>
    </xf>
    <xf numFmtId="0" fontId="53" fillId="0" borderId="14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14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 wrapText="1"/>
    </xf>
    <xf numFmtId="0" fontId="8" fillId="0" borderId="5" xfId="0" applyNumberFormat="1" applyFont="1" applyFill="1" applyBorder="1" applyAlignment="1" applyProtection="1">
      <alignment horizontal="center" wrapText="1"/>
    </xf>
    <xf numFmtId="0" fontId="8" fillId="0" borderId="14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horizontal="center" wrapText="1"/>
    </xf>
    <xf numFmtId="0" fontId="8" fillId="0" borderId="2" xfId="0" applyNumberFormat="1" applyFont="1" applyFill="1" applyBorder="1" applyAlignment="1" applyProtection="1">
      <alignment horizontal="right"/>
    </xf>
    <xf numFmtId="0" fontId="8" fillId="0" borderId="3" xfId="0" applyNumberFormat="1" applyFont="1" applyFill="1" applyBorder="1" applyAlignment="1" applyProtection="1">
      <alignment horizontal="right"/>
    </xf>
    <xf numFmtId="0" fontId="8" fillId="0" borderId="1" xfId="0" applyNumberFormat="1" applyFont="1" applyFill="1" applyBorder="1" applyAlignment="1" applyProtection="1">
      <alignment horizontal="left" wrapText="1"/>
    </xf>
    <xf numFmtId="0" fontId="8" fillId="0" borderId="5" xfId="0" applyNumberFormat="1" applyFont="1" applyFill="1" applyBorder="1" applyAlignment="1" applyProtection="1">
      <alignment horizontal="left" wrapText="1"/>
    </xf>
    <xf numFmtId="0" fontId="8" fillId="0" borderId="14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10" xfId="0" applyNumberFormat="1" applyFont="1" applyFill="1" applyBorder="1" applyAlignment="1" applyProtection="1">
      <alignment horizontal="left"/>
    </xf>
    <xf numFmtId="0" fontId="8" fillId="0" borderId="1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14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right"/>
    </xf>
    <xf numFmtId="0" fontId="8" fillId="0" borderId="5" xfId="0" applyNumberFormat="1" applyFont="1" applyFill="1" applyBorder="1" applyAlignment="1" applyProtection="1">
      <alignment horizontal="right"/>
    </xf>
    <xf numFmtId="0" fontId="8" fillId="0" borderId="14" xfId="0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8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left"/>
    </xf>
    <xf numFmtId="0" fontId="8" fillId="0" borderId="6" xfId="0" applyNumberFormat="1" applyFont="1" applyFill="1" applyBorder="1" applyAlignment="1" applyProtection="1">
      <alignment horizontal="left" wrapText="1"/>
    </xf>
    <xf numFmtId="0" fontId="8" fillId="0" borderId="7" xfId="0" applyNumberFormat="1" applyFont="1" applyFill="1" applyBorder="1" applyAlignment="1" applyProtection="1">
      <alignment horizontal="left" wrapText="1"/>
    </xf>
    <xf numFmtId="0" fontId="8" fillId="0" borderId="8" xfId="0" applyNumberFormat="1" applyFont="1" applyFill="1" applyBorder="1" applyAlignment="1" applyProtection="1">
      <alignment horizontal="left" wrapText="1"/>
    </xf>
    <xf numFmtId="0" fontId="9" fillId="0" borderId="11" xfId="0" applyNumberFormat="1" applyFont="1" applyFill="1" applyBorder="1" applyAlignment="1" applyProtection="1">
      <alignment horizontal="center" wrapText="1"/>
    </xf>
    <xf numFmtId="0" fontId="9" fillId="0" borderId="12" xfId="0" applyNumberFormat="1" applyFont="1" applyFill="1" applyBorder="1" applyAlignment="1" applyProtection="1">
      <alignment horizontal="center" wrapText="1"/>
    </xf>
    <xf numFmtId="0" fontId="9" fillId="0" borderId="13" xfId="0" applyNumberFormat="1" applyFont="1" applyFill="1" applyBorder="1" applyAlignment="1" applyProtection="1">
      <alignment horizontal="center" wrapText="1"/>
    </xf>
    <xf numFmtId="0" fontId="8" fillId="0" borderId="11" xfId="0" applyNumberFormat="1" applyFont="1" applyFill="1" applyBorder="1" applyAlignment="1" applyProtection="1">
      <alignment horizontal="center"/>
    </xf>
    <xf numFmtId="0" fontId="8" fillId="0" borderId="12" xfId="0" applyNumberFormat="1" applyFont="1" applyFill="1" applyBorder="1" applyAlignment="1" applyProtection="1">
      <alignment horizontal="center"/>
    </xf>
    <xf numFmtId="0" fontId="8" fillId="0" borderId="13" xfId="0" applyNumberFormat="1" applyFont="1" applyFill="1" applyBorder="1" applyAlignment="1" applyProtection="1">
      <alignment horizontal="center"/>
    </xf>
    <xf numFmtId="0" fontId="11" fillId="0" borderId="11" xfId="0" applyNumberFormat="1" applyFont="1" applyFill="1" applyBorder="1" applyAlignment="1" applyProtection="1">
      <alignment horizontal="left" wrapText="1"/>
    </xf>
    <xf numFmtId="0" fontId="11" fillId="0" borderId="1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left" wrapText="1"/>
    </xf>
    <xf numFmtId="0" fontId="9" fillId="0" borderId="1" xfId="0" applyNumberFormat="1" applyFont="1" applyFill="1" applyBorder="1" applyAlignment="1" applyProtection="1">
      <alignment horizontal="center" wrapText="1"/>
    </xf>
    <xf numFmtId="0" fontId="9" fillId="0" borderId="14" xfId="0" applyNumberFormat="1" applyFont="1" applyFill="1" applyBorder="1" applyAlignment="1" applyProtection="1">
      <alignment horizontal="center" wrapText="1"/>
    </xf>
    <xf numFmtId="0" fontId="13" fillId="0" borderId="11" xfId="0" applyNumberFormat="1" applyFont="1" applyFill="1" applyBorder="1" applyAlignment="1" applyProtection="1">
      <alignment horizontal="left"/>
    </xf>
    <xf numFmtId="0" fontId="13" fillId="0" borderId="12" xfId="0" applyNumberFormat="1" applyFont="1" applyFill="1" applyBorder="1" applyAlignment="1" applyProtection="1">
      <alignment horizontal="left"/>
    </xf>
    <xf numFmtId="0" fontId="13" fillId="0" borderId="13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13" xfId="0" applyNumberFormat="1" applyFont="1" applyFill="1" applyBorder="1" applyAlignment="1" applyProtection="1">
      <alignment horizontal="left"/>
    </xf>
    <xf numFmtId="0" fontId="14" fillId="0" borderId="12" xfId="0" applyNumberFormat="1" applyFont="1" applyFill="1" applyBorder="1" applyAlignment="1" applyProtection="1">
      <alignment horizontal="left" wrapText="1"/>
    </xf>
    <xf numFmtId="49" fontId="8" fillId="0" borderId="1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14" xfId="0" applyNumberFormat="1" applyFont="1" applyFill="1" applyBorder="1" applyAlignment="1" applyProtection="1">
      <alignment horizontal="center"/>
    </xf>
    <xf numFmtId="49" fontId="8" fillId="0" borderId="1" xfId="0" applyNumberFormat="1" applyFont="1" applyFill="1" applyBorder="1" applyAlignment="1" applyProtection="1">
      <alignment horizontal="left" wrapText="1"/>
    </xf>
    <xf numFmtId="49" fontId="11" fillId="0" borderId="11" xfId="0" applyNumberFormat="1" applyFont="1" applyFill="1" applyBorder="1" applyAlignment="1" applyProtection="1">
      <alignment horizontal="left" wrapText="1"/>
    </xf>
    <xf numFmtId="49" fontId="14" fillId="0" borderId="12" xfId="0" applyNumberFormat="1" applyFont="1" applyFill="1" applyBorder="1" applyAlignment="1" applyProtection="1">
      <alignment horizontal="left" wrapText="1"/>
    </xf>
    <xf numFmtId="49" fontId="8" fillId="0" borderId="1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left"/>
    </xf>
    <xf numFmtId="0" fontId="2" fillId="0" borderId="14" xfId="0" applyNumberFormat="1" applyFont="1" applyFill="1" applyBorder="1" applyAlignment="1" applyProtection="1">
      <alignment horizontal="left"/>
    </xf>
    <xf numFmtId="2" fontId="11" fillId="0" borderId="11" xfId="0" applyNumberFormat="1" applyFont="1" applyFill="1" applyBorder="1" applyAlignment="1" applyProtection="1">
      <alignment horizontal="left" wrapText="1"/>
    </xf>
    <xf numFmtId="2" fontId="14" fillId="0" borderId="12" xfId="0" applyNumberFormat="1" applyFont="1" applyFill="1" applyBorder="1" applyAlignment="1" applyProtection="1">
      <alignment horizontal="left" wrapText="1"/>
    </xf>
    <xf numFmtId="49" fontId="14" fillId="0" borderId="12" xfId="0" applyNumberFormat="1" applyFont="1" applyFill="1" applyBorder="1" applyAlignment="1" applyProtection="1">
      <alignment wrapText="1"/>
    </xf>
    <xf numFmtId="0" fontId="6" fillId="0" borderId="12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wrapText="1"/>
    </xf>
    <xf numFmtId="49" fontId="11" fillId="0" borderId="12" xfId="0" applyNumberFormat="1" applyFont="1" applyFill="1" applyBorder="1" applyAlignment="1" applyProtection="1">
      <alignment horizontal="left" wrapText="1"/>
    </xf>
    <xf numFmtId="49" fontId="14" fillId="0" borderId="13" xfId="0" applyNumberFormat="1" applyFont="1" applyFill="1" applyBorder="1" applyAlignment="1" applyProtection="1">
      <alignment wrapText="1"/>
    </xf>
    <xf numFmtId="49" fontId="8" fillId="0" borderId="12" xfId="0" applyNumberFormat="1" applyFont="1" applyFill="1" applyBorder="1" applyAlignment="1" applyProtection="1">
      <alignment horizontal="left" wrapText="1"/>
    </xf>
    <xf numFmtId="49" fontId="14" fillId="0" borderId="13" xfId="0" applyNumberFormat="1" applyFont="1" applyFill="1" applyBorder="1" applyAlignment="1" applyProtection="1">
      <alignment horizontal="left" wrapText="1"/>
    </xf>
    <xf numFmtId="0" fontId="18" fillId="0" borderId="1" xfId="0" applyNumberFormat="1" applyFont="1" applyFill="1" applyBorder="1" applyAlignment="1" applyProtection="1">
      <alignment horizontal="center"/>
    </xf>
    <xf numFmtId="0" fontId="18" fillId="0" borderId="5" xfId="0" applyNumberFormat="1" applyFont="1" applyFill="1" applyBorder="1" applyAlignment="1" applyProtection="1">
      <alignment horizontal="center"/>
    </xf>
    <xf numFmtId="0" fontId="18" fillId="0" borderId="14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left"/>
    </xf>
    <xf numFmtId="0" fontId="14" fillId="0" borderId="10" xfId="0" applyNumberFormat="1" applyFont="1" applyFill="1" applyBorder="1" applyAlignment="1" applyProtection="1">
      <alignment horizontal="left"/>
    </xf>
    <xf numFmtId="0" fontId="14" fillId="0" borderId="3" xfId="0" applyNumberFormat="1" applyFont="1" applyFill="1" applyBorder="1" applyAlignment="1" applyProtection="1">
      <alignment horizontal="left"/>
    </xf>
    <xf numFmtId="0" fontId="14" fillId="0" borderId="9" xfId="0" applyNumberFormat="1" applyFont="1" applyFill="1" applyBorder="1" applyAlignment="1" applyProtection="1">
      <alignment horizontal="left"/>
    </xf>
    <xf numFmtId="0" fontId="8" fillId="0" borderId="11" xfId="0" applyNumberFormat="1" applyFont="1" applyFill="1" applyBorder="1" applyAlignment="1" applyProtection="1">
      <alignment horizontal="left"/>
    </xf>
    <xf numFmtId="0" fontId="8" fillId="0" borderId="12" xfId="0" applyNumberFormat="1" applyFont="1" applyFill="1" applyBorder="1" applyAlignment="1" applyProtection="1">
      <alignment horizontal="left"/>
    </xf>
    <xf numFmtId="0" fontId="8" fillId="0" borderId="13" xfId="0" applyNumberFormat="1" applyFont="1" applyFill="1" applyBorder="1" applyAlignment="1" applyProtection="1">
      <alignment horizontal="left"/>
    </xf>
    <xf numFmtId="0" fontId="11" fillId="0" borderId="13" xfId="0" applyNumberFormat="1" applyFont="1" applyFill="1" applyBorder="1" applyAlignment="1" applyProtection="1">
      <alignment horizontal="left" wrapText="1"/>
    </xf>
    <xf numFmtId="0" fontId="14" fillId="0" borderId="11" xfId="0" applyNumberFormat="1" applyFont="1" applyFill="1" applyBorder="1" applyAlignment="1" applyProtection="1">
      <alignment horizontal="left"/>
    </xf>
    <xf numFmtId="0" fontId="14" fillId="0" borderId="13" xfId="0" applyNumberFormat="1" applyFont="1" applyFill="1" applyBorder="1" applyAlignment="1" applyProtection="1">
      <alignment horizontal="left"/>
    </xf>
    <xf numFmtId="0" fontId="14" fillId="0" borderId="13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49" fontId="14" fillId="0" borderId="1" xfId="0" applyNumberFormat="1" applyFont="1" applyFill="1" applyBorder="1" applyAlignment="1" applyProtection="1">
      <alignment horizontal="center" vertical="top"/>
    </xf>
    <xf numFmtId="49" fontId="14" fillId="0" borderId="5" xfId="0" applyNumberFormat="1" applyFont="1" applyFill="1" applyBorder="1" applyAlignment="1" applyProtection="1">
      <alignment horizontal="center" vertical="top"/>
    </xf>
    <xf numFmtId="49" fontId="14" fillId="0" borderId="14" xfId="0" applyNumberFormat="1" applyFont="1" applyFill="1" applyBorder="1" applyAlignment="1" applyProtection="1">
      <alignment horizontal="center" vertical="top"/>
    </xf>
    <xf numFmtId="49" fontId="8" fillId="0" borderId="14" xfId="0" applyNumberFormat="1" applyFont="1" applyFill="1" applyBorder="1" applyAlignment="1" applyProtection="1">
      <alignment horizontal="left" vertical="top" wrapText="1"/>
    </xf>
    <xf numFmtId="0" fontId="2" fillId="0" borderId="12" xfId="0" applyNumberFormat="1" applyFont="1" applyFill="1" applyBorder="1" applyAlignment="1" applyProtection="1">
      <alignment vertical="top" wrapText="1"/>
    </xf>
    <xf numFmtId="49" fontId="14" fillId="0" borderId="12" xfId="0" applyNumberFormat="1" applyFont="1" applyFill="1" applyBorder="1" applyAlignment="1" applyProtection="1">
      <alignment vertical="top" wrapText="1"/>
    </xf>
    <xf numFmtId="49" fontId="14" fillId="0" borderId="13" xfId="0" applyNumberFormat="1" applyFont="1" applyFill="1" applyBorder="1" applyAlignment="1" applyProtection="1">
      <alignment vertical="top" wrapText="1"/>
    </xf>
    <xf numFmtId="49" fontId="14" fillId="4" borderId="1" xfId="0" applyNumberFormat="1" applyFont="1" applyFill="1" applyBorder="1" applyAlignment="1" applyProtection="1">
      <alignment horizontal="center" vertical="top"/>
    </xf>
    <xf numFmtId="49" fontId="14" fillId="4" borderId="5" xfId="0" applyNumberFormat="1" applyFont="1" applyFill="1" applyBorder="1" applyAlignment="1" applyProtection="1">
      <alignment horizontal="center" vertical="top"/>
    </xf>
    <xf numFmtId="49" fontId="14" fillId="4" borderId="14" xfId="0" applyNumberFormat="1" applyFont="1" applyFill="1" applyBorder="1" applyAlignment="1" applyProtection="1">
      <alignment horizontal="center" vertical="top"/>
    </xf>
    <xf numFmtId="0" fontId="8" fillId="0" borderId="11" xfId="0" applyNumberFormat="1" applyFont="1" applyFill="1" applyBorder="1" applyAlignment="1" applyProtection="1">
      <alignment horizontal="center" vertical="top" wrapText="1"/>
    </xf>
    <xf numFmtId="0" fontId="8" fillId="0" borderId="12" xfId="0" applyNumberFormat="1" applyFont="1" applyFill="1" applyBorder="1" applyAlignment="1" applyProtection="1">
      <alignment horizontal="center" vertical="top" wrapText="1"/>
    </xf>
    <xf numFmtId="0" fontId="8" fillId="0" borderId="13" xfId="0" applyNumberFormat="1" applyFont="1" applyFill="1" applyBorder="1" applyAlignment="1" applyProtection="1">
      <alignment horizontal="center" vertical="top" wrapText="1"/>
    </xf>
    <xf numFmtId="0" fontId="14" fillId="0" borderId="1" xfId="0" applyNumberFormat="1" applyFont="1" applyFill="1" applyBorder="1" applyAlignment="1" applyProtection="1">
      <alignment horizontal="left" vertical="top" wrapText="1"/>
    </xf>
    <xf numFmtId="14" fontId="24" fillId="0" borderId="1" xfId="0" applyNumberFormat="1" applyFont="1" applyFill="1" applyBorder="1" applyAlignment="1" applyProtection="1">
      <alignment horizontal="left" vertical="top"/>
    </xf>
    <xf numFmtId="0" fontId="24" fillId="0" borderId="1" xfId="0" applyNumberFormat="1" applyFont="1" applyFill="1" applyBorder="1" applyAlignment="1" applyProtection="1">
      <alignment horizontal="left" vertical="top" wrapText="1"/>
    </xf>
    <xf numFmtId="49" fontId="14" fillId="0" borderId="1" xfId="0" applyNumberFormat="1" applyFont="1" applyFill="1" applyBorder="1" applyAlignment="1" applyProtection="1">
      <alignment horizontal="left" vertical="top" wrapText="1"/>
    </xf>
    <xf numFmtId="49" fontId="14" fillId="0" borderId="1" xfId="0" applyNumberFormat="1" applyFont="1" applyFill="1" applyBorder="1" applyAlignment="1" applyProtection="1">
      <alignment horizontal="left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24" fillId="0" borderId="0" xfId="0" applyNumberFormat="1" applyFont="1" applyFill="1" applyBorder="1" applyAlignment="1" applyProtection="1">
      <alignment horizontal="center" vertical="top"/>
    </xf>
    <xf numFmtId="0" fontId="27" fillId="0" borderId="0" xfId="0" applyNumberFormat="1" applyFont="1" applyFill="1" applyBorder="1" applyAlignment="1" applyProtection="1">
      <alignment horizontal="center" vertical="top"/>
    </xf>
    <xf numFmtId="0" fontId="28" fillId="0" borderId="1" xfId="0" applyNumberFormat="1" applyFont="1" applyFill="1" applyBorder="1" applyAlignment="1" applyProtection="1">
      <alignment horizontal="center" vertical="top"/>
    </xf>
    <xf numFmtId="0" fontId="28" fillId="0" borderId="5" xfId="0" applyNumberFormat="1" applyFont="1" applyFill="1" applyBorder="1" applyAlignment="1" applyProtection="1">
      <alignment horizontal="center" vertical="top"/>
    </xf>
    <xf numFmtId="0" fontId="28" fillId="0" borderId="14" xfId="0" applyNumberFormat="1" applyFont="1" applyFill="1" applyBorder="1" applyAlignment="1" applyProtection="1">
      <alignment horizontal="center" vertical="top"/>
    </xf>
    <xf numFmtId="0" fontId="29" fillId="0" borderId="1" xfId="0" applyNumberFormat="1" applyFont="1" applyFill="1" applyBorder="1" applyAlignment="1" applyProtection="1">
      <alignment horizontal="center" vertical="top" wrapText="1"/>
    </xf>
    <xf numFmtId="0" fontId="29" fillId="0" borderId="5" xfId="0" applyNumberFormat="1" applyFont="1" applyFill="1" applyBorder="1" applyAlignment="1" applyProtection="1">
      <alignment horizontal="center" vertical="top" wrapText="1"/>
    </xf>
    <xf numFmtId="0" fontId="29" fillId="0" borderId="14" xfId="0" applyNumberFormat="1" applyFont="1" applyFill="1" applyBorder="1" applyAlignment="1" applyProtection="1">
      <alignment horizontal="center" vertical="top" wrapText="1"/>
    </xf>
    <xf numFmtId="0" fontId="29" fillId="0" borderId="2" xfId="0" applyNumberFormat="1" applyFont="1" applyFill="1" applyBorder="1" applyAlignment="1" applyProtection="1">
      <alignment horizontal="right" vertical="top"/>
    </xf>
    <xf numFmtId="0" fontId="29" fillId="0" borderId="3" xfId="0" applyNumberFormat="1" applyFont="1" applyFill="1" applyBorder="1" applyAlignment="1" applyProtection="1">
      <alignment horizontal="right" vertical="top"/>
    </xf>
    <xf numFmtId="0" fontId="29" fillId="0" borderId="1" xfId="0" applyNumberFormat="1" applyFont="1" applyFill="1" applyBorder="1" applyAlignment="1" applyProtection="1">
      <alignment horizontal="left" vertical="top" wrapText="1"/>
    </xf>
    <xf numFmtId="0" fontId="29" fillId="0" borderId="5" xfId="0" applyNumberFormat="1" applyFont="1" applyFill="1" applyBorder="1" applyAlignment="1" applyProtection="1">
      <alignment horizontal="left" vertical="top" wrapText="1"/>
    </xf>
    <xf numFmtId="0" fontId="29" fillId="0" borderId="14" xfId="0" applyNumberFormat="1" applyFont="1" applyFill="1" applyBorder="1" applyAlignment="1" applyProtection="1">
      <alignment horizontal="left" vertical="top" wrapText="1"/>
    </xf>
    <xf numFmtId="0" fontId="29" fillId="0" borderId="1" xfId="0" applyNumberFormat="1" applyFont="1" applyFill="1" applyBorder="1" applyAlignment="1" applyProtection="1">
      <alignment horizontal="center" vertical="top"/>
    </xf>
    <xf numFmtId="0" fontId="29" fillId="0" borderId="5" xfId="0" applyNumberFormat="1" applyFont="1" applyFill="1" applyBorder="1" applyAlignment="1" applyProtection="1">
      <alignment horizontal="center" vertical="top"/>
    </xf>
    <xf numFmtId="0" fontId="29" fillId="0" borderId="14" xfId="0" applyNumberFormat="1" applyFont="1" applyFill="1" applyBorder="1" applyAlignment="1" applyProtection="1">
      <alignment horizontal="center" vertical="top"/>
    </xf>
    <xf numFmtId="0" fontId="29" fillId="0" borderId="6" xfId="0" applyNumberFormat="1" applyFont="1" applyFill="1" applyBorder="1" applyAlignment="1" applyProtection="1">
      <alignment horizontal="center" vertical="top"/>
    </xf>
    <xf numFmtId="0" fontId="29" fillId="0" borderId="7" xfId="0" applyNumberFormat="1" applyFont="1" applyFill="1" applyBorder="1" applyAlignment="1" applyProtection="1">
      <alignment horizontal="center" vertical="top"/>
    </xf>
    <xf numFmtId="0" fontId="29" fillId="0" borderId="8" xfId="0" applyNumberFormat="1" applyFont="1" applyFill="1" applyBorder="1" applyAlignment="1" applyProtection="1">
      <alignment horizontal="center" vertical="top"/>
    </xf>
    <xf numFmtId="0" fontId="29" fillId="0" borderId="6" xfId="0" applyNumberFormat="1" applyFont="1" applyFill="1" applyBorder="1" applyAlignment="1" applyProtection="1">
      <alignment horizontal="left" vertical="top" wrapText="1" indent="8"/>
    </xf>
    <xf numFmtId="0" fontId="29" fillId="0" borderId="7" xfId="0" applyNumberFormat="1" applyFont="1" applyFill="1" applyBorder="1" applyAlignment="1" applyProtection="1">
      <alignment horizontal="left" vertical="top" wrapText="1" indent="8"/>
    </xf>
    <xf numFmtId="0" fontId="29" fillId="0" borderId="8" xfId="0" applyNumberFormat="1" applyFont="1" applyFill="1" applyBorder="1" applyAlignment="1" applyProtection="1">
      <alignment horizontal="left" vertical="top" wrapText="1" indent="8"/>
    </xf>
    <xf numFmtId="0" fontId="30" fillId="0" borderId="12" xfId="0" applyNumberFormat="1" applyFont="1" applyFill="1" applyBorder="1" applyAlignment="1" applyProtection="1">
      <alignment horizontal="center" vertical="top" wrapText="1"/>
    </xf>
    <xf numFmtId="0" fontId="30" fillId="0" borderId="13" xfId="0" applyNumberFormat="1" applyFont="1" applyFill="1" applyBorder="1" applyAlignment="1" applyProtection="1">
      <alignment horizontal="center" vertical="top" wrapText="1"/>
    </xf>
    <xf numFmtId="0" fontId="30" fillId="0" borderId="1" xfId="0" applyNumberFormat="1" applyFont="1" applyFill="1" applyBorder="1" applyAlignment="1" applyProtection="1">
      <alignment horizontal="center" vertical="top" wrapText="1"/>
    </xf>
    <xf numFmtId="0" fontId="30" fillId="0" borderId="14" xfId="0" applyNumberFormat="1" applyFont="1" applyFill="1" applyBorder="1" applyAlignment="1" applyProtection="1">
      <alignment horizontal="center" vertical="top" wrapText="1"/>
    </xf>
    <xf numFmtId="0" fontId="32" fillId="0" borderId="11" xfId="0" applyNumberFormat="1" applyFont="1" applyFill="1" applyBorder="1" applyAlignment="1" applyProtection="1">
      <alignment horizontal="left" vertical="top"/>
    </xf>
    <xf numFmtId="0" fontId="32" fillId="0" borderId="12" xfId="0" applyNumberFormat="1" applyFont="1" applyFill="1" applyBorder="1" applyAlignment="1" applyProtection="1">
      <alignment horizontal="left" vertical="top"/>
    </xf>
    <xf numFmtId="0" fontId="32" fillId="0" borderId="13" xfId="0" applyNumberFormat="1" applyFont="1" applyFill="1" applyBorder="1" applyAlignment="1" applyProtection="1">
      <alignment horizontal="left" vertical="top"/>
    </xf>
    <xf numFmtId="49" fontId="8" fillId="0" borderId="1" xfId="0" applyNumberFormat="1" applyFont="1" applyFill="1" applyBorder="1" applyAlignment="1" applyProtection="1">
      <alignment horizontal="right" vertical="top" wrapText="1"/>
    </xf>
    <xf numFmtId="0" fontId="8" fillId="0" borderId="5" xfId="0" applyNumberFormat="1" applyFont="1" applyFill="1" applyBorder="1" applyAlignment="1" applyProtection="1">
      <alignment horizontal="right" vertical="top" wrapText="1"/>
    </xf>
    <xf numFmtId="0" fontId="8" fillId="0" borderId="14" xfId="0" applyNumberFormat="1" applyFont="1" applyFill="1" applyBorder="1" applyAlignment="1" applyProtection="1">
      <alignment horizontal="right" vertical="top" wrapText="1"/>
    </xf>
    <xf numFmtId="0" fontId="35" fillId="0" borderId="5" xfId="0" applyNumberFormat="1" applyFont="1" applyFill="1" applyBorder="1" applyAlignment="1" applyProtection="1">
      <alignment horizontal="left" vertical="top" wrapText="1"/>
    </xf>
    <xf numFmtId="0" fontId="35" fillId="0" borderId="14" xfId="0" applyNumberFormat="1" applyFont="1" applyFill="1" applyBorder="1" applyAlignment="1" applyProtection="1">
      <alignment horizontal="left" vertical="top" wrapText="1"/>
    </xf>
    <xf numFmtId="11" fontId="11" fillId="0" borderId="11" xfId="0" applyNumberFormat="1" applyFont="1" applyFill="1" applyBorder="1" applyAlignment="1" applyProtection="1">
      <alignment horizontal="left" vertical="top" wrapText="1"/>
    </xf>
    <xf numFmtId="11" fontId="14" fillId="0" borderId="12" xfId="0" applyNumberFormat="1" applyFont="1" applyFill="1" applyBorder="1" applyAlignment="1" applyProtection="1">
      <alignment horizontal="left" vertical="top" wrapText="1"/>
    </xf>
    <xf numFmtId="11" fontId="8" fillId="4" borderId="1" xfId="0" applyNumberFormat="1" applyFont="1" applyFill="1" applyBorder="1" applyAlignment="1" applyProtection="1">
      <alignment horizontal="left" vertical="top" wrapText="1"/>
    </xf>
    <xf numFmtId="11" fontId="2" fillId="4" borderId="5" xfId="0" applyNumberFormat="1" applyFont="1" applyFill="1" applyBorder="1" applyAlignment="1" applyProtection="1">
      <alignment horizontal="left" vertical="top" wrapText="1"/>
    </xf>
    <xf numFmtId="49" fontId="11" fillId="0" borderId="11" xfId="0" applyNumberFormat="1" applyFont="1" applyFill="1" applyBorder="1" applyAlignment="1" applyProtection="1">
      <alignment vertical="top" wrapText="1"/>
    </xf>
    <xf numFmtId="0" fontId="2" fillId="0" borderId="12" xfId="0" applyNumberFormat="1" applyFont="1" applyFill="1" applyBorder="1" applyAlignment="1" applyProtection="1">
      <alignment vertical="top"/>
    </xf>
    <xf numFmtId="0" fontId="2" fillId="0" borderId="13" xfId="0" applyNumberFormat="1" applyFont="1" applyFill="1" applyBorder="1" applyAlignment="1" applyProtection="1">
      <alignment vertical="top"/>
    </xf>
    <xf numFmtId="49" fontId="11" fillId="0" borderId="11" xfId="0" applyNumberFormat="1" applyFont="1" applyFill="1" applyBorder="1" applyAlignment="1" applyProtection="1">
      <alignment horizontal="center" vertical="top" wrapText="1"/>
    </xf>
    <xf numFmtId="49" fontId="11" fillId="0" borderId="12" xfId="0" applyNumberFormat="1" applyFont="1" applyFill="1" applyBorder="1" applyAlignment="1" applyProtection="1">
      <alignment horizontal="center" vertical="top" wrapText="1"/>
    </xf>
    <xf numFmtId="0" fontId="2" fillId="0" borderId="13" xfId="0" applyNumberFormat="1" applyFont="1" applyFill="1" applyBorder="1" applyAlignment="1" applyProtection="1">
      <alignment vertical="top" wrapText="1"/>
    </xf>
    <xf numFmtId="49" fontId="14" fillId="0" borderId="14" xfId="0" applyNumberFormat="1" applyFont="1" applyFill="1" applyBorder="1" applyAlignment="1" applyProtection="1">
      <alignment horizontal="left" vertical="top" wrapText="1"/>
    </xf>
    <xf numFmtId="49" fontId="14" fillId="0" borderId="14" xfId="0" applyNumberFormat="1" applyFont="1" applyFill="1" applyBorder="1" applyAlignment="1" applyProtection="1">
      <alignment horizontal="left" vertical="top"/>
    </xf>
    <xf numFmtId="49" fontId="14" fillId="0" borderId="5" xfId="0" applyNumberFormat="1" applyFont="1" applyFill="1" applyBorder="1" applyAlignment="1" applyProtection="1">
      <alignment horizontal="left" vertical="top" wrapText="1"/>
    </xf>
    <xf numFmtId="49" fontId="14" fillId="4" borderId="1" xfId="0" applyNumberFormat="1" applyFont="1" applyFill="1" applyBorder="1" applyAlignment="1" applyProtection="1">
      <alignment horizontal="left" vertical="top" wrapText="1"/>
    </xf>
    <xf numFmtId="49" fontId="14" fillId="4" borderId="5" xfId="0" applyNumberFormat="1" applyFont="1" applyFill="1" applyBorder="1" applyAlignment="1" applyProtection="1">
      <alignment horizontal="left" vertical="top" wrapText="1"/>
    </xf>
    <xf numFmtId="49" fontId="14" fillId="4" borderId="14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8" fillId="0" borderId="3" xfId="0" applyNumberFormat="1" applyFont="1" applyFill="1" applyBorder="1" applyAlignment="1" applyProtection="1">
      <alignment horizontal="center" vertical="top" wrapText="1"/>
    </xf>
    <xf numFmtId="0" fontId="8" fillId="0" borderId="4" xfId="0" applyNumberFormat="1" applyFont="1" applyFill="1" applyBorder="1" applyAlignment="1" applyProtection="1">
      <alignment horizontal="center" vertical="top" wrapText="1"/>
    </xf>
    <xf numFmtId="0" fontId="8" fillId="0" borderId="9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8" fillId="0" borderId="10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center" vertical="top" wrapText="1"/>
    </xf>
    <xf numFmtId="0" fontId="8" fillId="0" borderId="15" xfId="0" applyNumberFormat="1" applyFont="1" applyFill="1" applyBorder="1" applyAlignment="1" applyProtection="1">
      <alignment horizontal="center" vertical="top" wrapText="1"/>
    </xf>
    <xf numFmtId="2" fontId="8" fillId="0" borderId="11" xfId="0" applyNumberFormat="1" applyFont="1" applyFill="1" applyBorder="1" applyAlignment="1" applyProtection="1">
      <alignment horizontal="center" vertical="top"/>
    </xf>
    <xf numFmtId="2" fontId="8" fillId="0" borderId="12" xfId="0" applyNumberFormat="1" applyFont="1" applyFill="1" applyBorder="1" applyAlignment="1" applyProtection="1">
      <alignment horizontal="center" vertical="top"/>
    </xf>
    <xf numFmtId="2" fontId="8" fillId="0" borderId="13" xfId="0" applyNumberFormat="1" applyFont="1" applyFill="1" applyBorder="1" applyAlignment="1" applyProtection="1">
      <alignment horizontal="center" vertical="top"/>
    </xf>
    <xf numFmtId="1" fontId="8" fillId="0" borderId="1" xfId="0" applyNumberFormat="1" applyFont="1" applyFill="1" applyBorder="1" applyAlignment="1" applyProtection="1">
      <alignment horizontal="center" vertical="top" wrapText="1"/>
    </xf>
    <xf numFmtId="1" fontId="8" fillId="0" borderId="14" xfId="0" applyNumberFormat="1" applyFont="1" applyFill="1" applyBorder="1" applyAlignment="1" applyProtection="1">
      <alignment horizontal="center" vertical="top" wrapText="1"/>
    </xf>
    <xf numFmtId="2" fontId="8" fillId="0" borderId="1" xfId="0" applyNumberFormat="1" applyFont="1" applyFill="1" applyBorder="1" applyAlignment="1" applyProtection="1">
      <alignment horizontal="center" vertical="top" wrapText="1"/>
    </xf>
    <xf numFmtId="2" fontId="8" fillId="0" borderId="14" xfId="0" applyNumberFormat="1" applyFont="1" applyFill="1" applyBorder="1" applyAlignment="1" applyProtection="1">
      <alignment horizontal="center" vertical="top" wrapText="1"/>
    </xf>
    <xf numFmtId="49" fontId="11" fillId="0" borderId="13" xfId="0" applyNumberFormat="1" applyFont="1" applyFill="1" applyBorder="1" applyAlignment="1" applyProtection="1">
      <alignment horizontal="left" vertical="top" wrapText="1"/>
    </xf>
    <xf numFmtId="49" fontId="11" fillId="0" borderId="13" xfId="0" applyNumberFormat="1" applyFont="1" applyFill="1" applyBorder="1" applyAlignment="1" applyProtection="1">
      <alignment horizontal="center" vertical="top" wrapText="1"/>
    </xf>
    <xf numFmtId="49" fontId="8" fillId="4" borderId="1" xfId="0" applyNumberFormat="1" applyFont="1" applyFill="1" applyBorder="1" applyAlignment="1" applyProtection="1">
      <alignment horizontal="center" vertical="top" wrapText="1"/>
    </xf>
    <xf numFmtId="49" fontId="8" fillId="4" borderId="5" xfId="0" applyNumberFormat="1" applyFont="1" applyFill="1" applyBorder="1" applyAlignment="1" applyProtection="1">
      <alignment horizontal="center" vertical="top" wrapText="1"/>
    </xf>
    <xf numFmtId="49" fontId="8" fillId="4" borderId="14" xfId="0" applyNumberFormat="1" applyFont="1" applyFill="1" applyBorder="1" applyAlignment="1" applyProtection="1">
      <alignment horizontal="center" vertical="top" wrapText="1"/>
    </xf>
    <xf numFmtId="49" fontId="8" fillId="0" borderId="5" xfId="0" applyNumberFormat="1" applyFont="1" applyFill="1" applyBorder="1" applyAlignment="1" applyProtection="1">
      <alignment horizontal="center" vertical="top"/>
    </xf>
    <xf numFmtId="49" fontId="8" fillId="0" borderId="14" xfId="0" applyNumberFormat="1" applyFont="1" applyFill="1" applyBorder="1" applyAlignment="1" applyProtection="1">
      <alignment horizontal="center" vertical="top"/>
    </xf>
    <xf numFmtId="49" fontId="8" fillId="0" borderId="5" xfId="0" applyNumberFormat="1" applyFont="1" applyFill="1" applyBorder="1" applyAlignment="1" applyProtection="1">
      <alignment horizontal="center" vertical="top" wrapText="1"/>
    </xf>
    <xf numFmtId="0" fontId="8" fillId="4" borderId="11" xfId="0" applyNumberFormat="1" applyFont="1" applyFill="1" applyBorder="1" applyAlignment="1" applyProtection="1">
      <alignment horizontal="center" vertical="top"/>
    </xf>
    <xf numFmtId="0" fontId="8" fillId="4" borderId="12" xfId="0" applyNumberFormat="1" applyFont="1" applyFill="1" applyBorder="1" applyAlignment="1" applyProtection="1">
      <alignment horizontal="center" vertical="top"/>
    </xf>
    <xf numFmtId="0" fontId="8" fillId="4" borderId="13" xfId="0" applyNumberFormat="1" applyFont="1" applyFill="1" applyBorder="1" applyAlignment="1" applyProtection="1">
      <alignment horizontal="center" vertical="top"/>
    </xf>
    <xf numFmtId="0" fontId="8" fillId="4" borderId="6" xfId="0" applyNumberFormat="1" applyFont="1" applyFill="1" applyBorder="1" applyAlignment="1" applyProtection="1">
      <alignment horizontal="center" vertical="top"/>
    </xf>
    <xf numFmtId="0" fontId="8" fillId="4" borderId="7" xfId="0" applyNumberFormat="1" applyFont="1" applyFill="1" applyBorder="1" applyAlignment="1" applyProtection="1">
      <alignment horizontal="center" vertical="top"/>
    </xf>
    <xf numFmtId="0" fontId="8" fillId="4" borderId="8" xfId="0" applyNumberFormat="1" applyFont="1" applyFill="1" applyBorder="1" applyAlignment="1" applyProtection="1">
      <alignment horizontal="center" vertical="top"/>
    </xf>
    <xf numFmtId="0" fontId="8" fillId="4" borderId="1" xfId="0" applyNumberFormat="1" applyFont="1" applyFill="1" applyBorder="1" applyAlignment="1" applyProtection="1">
      <alignment horizontal="center" vertical="top"/>
    </xf>
    <xf numFmtId="0" fontId="8" fillId="4" borderId="5" xfId="0" applyNumberFormat="1" applyFont="1" applyFill="1" applyBorder="1" applyAlignment="1" applyProtection="1">
      <alignment horizontal="center" vertical="top"/>
    </xf>
    <xf numFmtId="0" fontId="8" fillId="4" borderId="14" xfId="0" applyNumberFormat="1" applyFont="1" applyFill="1" applyBorder="1" applyAlignment="1" applyProtection="1">
      <alignment horizontal="center" vertical="top"/>
    </xf>
    <xf numFmtId="0" fontId="8" fillId="4" borderId="1" xfId="0" applyNumberFormat="1" applyFont="1" applyFill="1" applyBorder="1" applyAlignment="1" applyProtection="1">
      <alignment horizontal="right" vertical="top"/>
    </xf>
    <xf numFmtId="0" fontId="8" fillId="4" borderId="5" xfId="0" applyNumberFormat="1" applyFont="1" applyFill="1" applyBorder="1" applyAlignment="1" applyProtection="1">
      <alignment horizontal="right" vertical="top"/>
    </xf>
    <xf numFmtId="0" fontId="8" fillId="4" borderId="14" xfId="0" applyNumberFormat="1" applyFont="1" applyFill="1" applyBorder="1" applyAlignment="1" applyProtection="1">
      <alignment horizontal="right" vertical="top"/>
    </xf>
    <xf numFmtId="0" fontId="9" fillId="4" borderId="1" xfId="0" applyNumberFormat="1" applyFont="1" applyFill="1" applyBorder="1" applyAlignment="1" applyProtection="1">
      <alignment horizontal="center" vertical="top" wrapText="1"/>
    </xf>
    <xf numFmtId="0" fontId="9" fillId="4" borderId="14" xfId="0" applyNumberFormat="1" applyFont="1" applyFill="1" applyBorder="1" applyAlignment="1" applyProtection="1">
      <alignment horizontal="center" vertical="top" wrapText="1"/>
    </xf>
    <xf numFmtId="0" fontId="5" fillId="4" borderId="0" xfId="0" applyNumberFormat="1" applyFont="1" applyFill="1" applyBorder="1" applyAlignment="1" applyProtection="1">
      <alignment horizontal="left" vertical="top"/>
    </xf>
    <xf numFmtId="0" fontId="7" fillId="4" borderId="1" xfId="0" applyNumberFormat="1" applyFont="1" applyFill="1" applyBorder="1" applyAlignment="1" applyProtection="1">
      <alignment horizontal="center" vertical="top"/>
    </xf>
    <xf numFmtId="0" fontId="7" fillId="4" borderId="5" xfId="0" applyNumberFormat="1" applyFont="1" applyFill="1" applyBorder="1" applyAlignment="1" applyProtection="1">
      <alignment horizontal="center" vertical="top"/>
    </xf>
    <xf numFmtId="0" fontId="7" fillId="4" borderId="14" xfId="0" applyNumberFormat="1" applyFont="1" applyFill="1" applyBorder="1" applyAlignment="1" applyProtection="1">
      <alignment horizontal="center" vertical="top"/>
    </xf>
    <xf numFmtId="0" fontId="8" fillId="4" borderId="1" xfId="0" applyNumberFormat="1" applyFont="1" applyFill="1" applyBorder="1" applyAlignment="1" applyProtection="1">
      <alignment horizontal="center" vertical="top" wrapText="1"/>
    </xf>
    <xf numFmtId="0" fontId="8" fillId="4" borderId="5" xfId="0" applyNumberFormat="1" applyFont="1" applyFill="1" applyBorder="1" applyAlignment="1" applyProtection="1">
      <alignment horizontal="center" vertical="top" wrapText="1"/>
    </xf>
    <xf numFmtId="0" fontId="8" fillId="4" borderId="14" xfId="0" applyNumberFormat="1" applyFont="1" applyFill="1" applyBorder="1" applyAlignment="1" applyProtection="1">
      <alignment horizontal="center" vertical="top" wrapText="1"/>
    </xf>
    <xf numFmtId="0" fontId="54" fillId="4" borderId="5" xfId="0" applyNumberFormat="1" applyFont="1" applyFill="1" applyBorder="1" applyAlignment="1" applyProtection="1">
      <alignment horizontal="center" vertical="top" wrapText="1"/>
    </xf>
    <xf numFmtId="0" fontId="54" fillId="4" borderId="14" xfId="0" applyNumberFormat="1" applyFont="1" applyFill="1" applyBorder="1" applyAlignment="1" applyProtection="1">
      <alignment horizontal="center" vertical="top" wrapText="1"/>
    </xf>
    <xf numFmtId="0" fontId="8" fillId="4" borderId="2" xfId="0" applyNumberFormat="1" applyFont="1" applyFill="1" applyBorder="1" applyAlignment="1" applyProtection="1">
      <alignment horizontal="right" vertical="top"/>
    </xf>
    <xf numFmtId="0" fontId="8" fillId="4" borderId="3" xfId="0" applyNumberFormat="1" applyFont="1" applyFill="1" applyBorder="1" applyAlignment="1" applyProtection="1">
      <alignment horizontal="right" vertical="top"/>
    </xf>
    <xf numFmtId="0" fontId="8" fillId="4" borderId="5" xfId="0" applyNumberFormat="1" applyFont="1" applyFill="1" applyBorder="1" applyAlignment="1" applyProtection="1">
      <alignment horizontal="left" vertical="top" wrapText="1"/>
    </xf>
    <xf numFmtId="0" fontId="8" fillId="4" borderId="14" xfId="0" applyNumberFormat="1" applyFont="1" applyFill="1" applyBorder="1" applyAlignment="1" applyProtection="1">
      <alignment horizontal="left" vertical="top" wrapText="1"/>
    </xf>
    <xf numFmtId="0" fontId="9" fillId="4" borderId="11" xfId="0" applyNumberFormat="1" applyFont="1" applyFill="1" applyBorder="1" applyAlignment="1" applyProtection="1">
      <alignment horizontal="center" vertical="top" wrapText="1"/>
    </xf>
    <xf numFmtId="0" fontId="9" fillId="4" borderId="12" xfId="0" applyNumberFormat="1" applyFont="1" applyFill="1" applyBorder="1" applyAlignment="1" applyProtection="1">
      <alignment horizontal="center" vertical="top" wrapText="1"/>
    </xf>
    <xf numFmtId="0" fontId="9" fillId="4" borderId="13" xfId="0" applyNumberFormat="1" applyFont="1" applyFill="1" applyBorder="1" applyAlignment="1" applyProtection="1">
      <alignment horizontal="center" vertical="top" wrapText="1"/>
    </xf>
    <xf numFmtId="0" fontId="8" fillId="4" borderId="2" xfId="0" applyNumberFormat="1" applyFont="1" applyFill="1" applyBorder="1" applyAlignment="1" applyProtection="1">
      <alignment horizontal="center" vertical="top" wrapText="1"/>
    </xf>
    <xf numFmtId="0" fontId="8" fillId="4" borderId="3" xfId="0" applyNumberFormat="1" applyFont="1" applyFill="1" applyBorder="1" applyAlignment="1" applyProtection="1">
      <alignment horizontal="center" vertical="top" wrapText="1"/>
    </xf>
    <xf numFmtId="0" fontId="8" fillId="4" borderId="4" xfId="0" applyNumberFormat="1" applyFont="1" applyFill="1" applyBorder="1" applyAlignment="1" applyProtection="1">
      <alignment horizontal="center" vertical="top" wrapText="1"/>
    </xf>
    <xf numFmtId="0" fontId="8" fillId="4" borderId="9" xfId="0" applyNumberFormat="1" applyFont="1" applyFill="1" applyBorder="1" applyAlignment="1" applyProtection="1">
      <alignment horizontal="center" vertical="top" wrapText="1"/>
    </xf>
    <xf numFmtId="0" fontId="8" fillId="4" borderId="0" xfId="0" applyNumberFormat="1" applyFont="1" applyFill="1" applyBorder="1" applyAlignment="1" applyProtection="1">
      <alignment horizontal="center" vertical="top" wrapText="1"/>
    </xf>
    <xf numFmtId="0" fontId="8" fillId="4" borderId="10" xfId="0" applyNumberFormat="1" applyFont="1" applyFill="1" applyBorder="1" applyAlignment="1" applyProtection="1">
      <alignment horizontal="center" vertical="top" wrapText="1"/>
    </xf>
    <xf numFmtId="0" fontId="8" fillId="4" borderId="6" xfId="0" applyNumberFormat="1" applyFont="1" applyFill="1" applyBorder="1" applyAlignment="1" applyProtection="1">
      <alignment horizontal="center" vertical="top" wrapText="1"/>
    </xf>
    <xf numFmtId="0" fontId="8" fillId="4" borderId="7" xfId="0" applyNumberFormat="1" applyFont="1" applyFill="1" applyBorder="1" applyAlignment="1" applyProtection="1">
      <alignment horizontal="center" vertical="top" wrapText="1"/>
    </xf>
    <xf numFmtId="0" fontId="8" fillId="4" borderId="8" xfId="0" applyNumberFormat="1" applyFont="1" applyFill="1" applyBorder="1" applyAlignment="1" applyProtection="1">
      <alignment horizontal="center" vertical="top" wrapText="1"/>
    </xf>
    <xf numFmtId="0" fontId="11" fillId="4" borderId="11" xfId="0" applyNumberFormat="1" applyFont="1" applyFill="1" applyBorder="1" applyAlignment="1" applyProtection="1">
      <alignment horizontal="left" vertical="top" wrapText="1"/>
    </xf>
    <xf numFmtId="0" fontId="11" fillId="4" borderId="12" xfId="0" applyNumberFormat="1" applyFont="1" applyFill="1" applyBorder="1" applyAlignment="1" applyProtection="1">
      <alignment horizontal="left" vertical="top" wrapText="1"/>
    </xf>
    <xf numFmtId="0" fontId="54" fillId="4" borderId="13" xfId="0" applyNumberFormat="1" applyFont="1" applyFill="1" applyBorder="1" applyAlignment="1" applyProtection="1">
      <alignment horizontal="left" vertical="top" wrapText="1"/>
    </xf>
    <xf numFmtId="0" fontId="13" fillId="4" borderId="11" xfId="0" applyNumberFormat="1" applyFont="1" applyFill="1" applyBorder="1" applyAlignment="1" applyProtection="1">
      <alignment horizontal="left" vertical="top"/>
    </xf>
    <xf numFmtId="0" fontId="13" fillId="4" borderId="12" xfId="0" applyNumberFormat="1" applyFont="1" applyFill="1" applyBorder="1" applyAlignment="1" applyProtection="1">
      <alignment horizontal="left" vertical="top"/>
    </xf>
    <xf numFmtId="0" fontId="13" fillId="4" borderId="13" xfId="0" applyNumberFormat="1" applyFont="1" applyFill="1" applyBorder="1" applyAlignment="1" applyProtection="1">
      <alignment horizontal="left" vertical="top"/>
    </xf>
    <xf numFmtId="0" fontId="54" fillId="4" borderId="11" xfId="0" applyNumberFormat="1" applyFont="1" applyFill="1" applyBorder="1" applyAlignment="1" applyProtection="1">
      <alignment horizontal="left" vertical="top"/>
    </xf>
    <xf numFmtId="0" fontId="54" fillId="4" borderId="13" xfId="0" applyNumberFormat="1" applyFont="1" applyFill="1" applyBorder="1" applyAlignment="1" applyProtection="1">
      <alignment horizontal="left" vertical="top"/>
    </xf>
    <xf numFmtId="0" fontId="54" fillId="4" borderId="12" xfId="0" applyNumberFormat="1" applyFont="1" applyFill="1" applyBorder="1" applyAlignment="1" applyProtection="1">
      <alignment horizontal="left" vertical="top" wrapText="1"/>
    </xf>
    <xf numFmtId="49" fontId="8" fillId="4" borderId="1" xfId="0" applyNumberFormat="1" applyFont="1" applyFill="1" applyBorder="1" applyAlignment="1" applyProtection="1">
      <alignment horizontal="center" vertical="top"/>
    </xf>
    <xf numFmtId="0" fontId="54" fillId="4" borderId="5" xfId="0" applyNumberFormat="1" applyFont="1" applyFill="1" applyBorder="1" applyAlignment="1" applyProtection="1">
      <alignment horizontal="center" vertical="top"/>
    </xf>
    <xf numFmtId="0" fontId="54" fillId="4" borderId="14" xfId="0" applyNumberFormat="1" applyFont="1" applyFill="1" applyBorder="1" applyAlignment="1" applyProtection="1">
      <alignment horizontal="center" vertical="top"/>
    </xf>
    <xf numFmtId="0" fontId="54" fillId="4" borderId="5" xfId="0" applyNumberFormat="1" applyFont="1" applyFill="1" applyBorder="1" applyAlignment="1" applyProtection="1">
      <alignment horizontal="left" vertical="top" wrapText="1"/>
    </xf>
    <xf numFmtId="0" fontId="54" fillId="4" borderId="14" xfId="0" applyNumberFormat="1" applyFont="1" applyFill="1" applyBorder="1" applyAlignment="1" applyProtection="1">
      <alignment horizontal="left" vertical="top" wrapText="1"/>
    </xf>
    <xf numFmtId="49" fontId="8" fillId="4" borderId="1" xfId="0" applyNumberFormat="1" applyFont="1" applyFill="1" applyBorder="1" applyAlignment="1" applyProtection="1">
      <alignment horizontal="left" vertical="top"/>
    </xf>
    <xf numFmtId="0" fontId="54" fillId="4" borderId="5" xfId="0" applyNumberFormat="1" applyFont="1" applyFill="1" applyBorder="1" applyAlignment="1" applyProtection="1">
      <alignment horizontal="left" vertical="top"/>
    </xf>
    <xf numFmtId="0" fontId="54" fillId="4" borderId="14" xfId="0" applyNumberFormat="1" applyFont="1" applyFill="1" applyBorder="1" applyAlignment="1" applyProtection="1">
      <alignment horizontal="left" vertical="top"/>
    </xf>
    <xf numFmtId="0" fontId="54" fillId="4" borderId="12" xfId="0" applyNumberFormat="1" applyFont="1" applyFill="1" applyBorder="1" applyAlignment="1" applyProtection="1">
      <alignment vertical="top" wrapText="1"/>
    </xf>
    <xf numFmtId="49" fontId="8" fillId="4" borderId="5" xfId="0" applyNumberFormat="1" applyFont="1" applyFill="1" applyBorder="1" applyAlignment="1" applyProtection="1">
      <alignment horizontal="center" vertical="top"/>
    </xf>
    <xf numFmtId="49" fontId="8" fillId="4" borderId="14" xfId="0" applyNumberFormat="1" applyFont="1" applyFill="1" applyBorder="1" applyAlignment="1" applyProtection="1">
      <alignment horizontal="center" vertical="top"/>
    </xf>
    <xf numFmtId="49" fontId="8" fillId="4" borderId="15" xfId="0" applyNumberFormat="1" applyFont="1" applyFill="1" applyBorder="1" applyAlignment="1" applyProtection="1">
      <alignment horizontal="center" vertical="top" wrapText="1"/>
    </xf>
    <xf numFmtId="49" fontId="11" fillId="4" borderId="15" xfId="0" applyNumberFormat="1" applyFont="1" applyFill="1" applyBorder="1" applyAlignment="1" applyProtection="1">
      <alignment horizontal="center" vertical="top" wrapText="1"/>
    </xf>
    <xf numFmtId="49" fontId="14" fillId="4" borderId="15" xfId="0" applyNumberFormat="1" applyFont="1" applyFill="1" applyBorder="1" applyAlignment="1" applyProtection="1">
      <alignment horizontal="center" vertical="top" wrapText="1"/>
    </xf>
    <xf numFmtId="2" fontId="11" fillId="4" borderId="11" xfId="0" applyNumberFormat="1" applyFont="1" applyFill="1" applyBorder="1" applyAlignment="1" applyProtection="1">
      <alignment horizontal="left" vertical="top" wrapText="1"/>
    </xf>
    <xf numFmtId="0" fontId="11" fillId="4" borderId="13" xfId="0" applyNumberFormat="1" applyFont="1" applyFill="1" applyBorder="1" applyAlignment="1" applyProtection="1">
      <alignment horizontal="left" vertical="top" wrapText="1"/>
    </xf>
    <xf numFmtId="0" fontId="6" fillId="4" borderId="12" xfId="0" applyNumberFormat="1" applyFont="1" applyFill="1" applyBorder="1" applyAlignment="1" applyProtection="1">
      <alignment vertical="top" wrapText="1"/>
    </xf>
    <xf numFmtId="0" fontId="6" fillId="4" borderId="13" xfId="0" applyNumberFormat="1" applyFont="1" applyFill="1" applyBorder="1" applyAlignment="1" applyProtection="1">
      <alignment vertical="top" wrapText="1"/>
    </xf>
    <xf numFmtId="0" fontId="11" fillId="4" borderId="11" xfId="0" applyNumberFormat="1" applyFont="1" applyFill="1" applyBorder="1" applyAlignment="1" applyProtection="1">
      <alignment horizontal="center" vertical="top" wrapText="1"/>
    </xf>
    <xf numFmtId="0" fontId="11" fillId="4" borderId="12" xfId="0" applyNumberFormat="1" applyFont="1" applyFill="1" applyBorder="1" applyAlignment="1" applyProtection="1">
      <alignment horizontal="center" vertical="top" wrapText="1"/>
    </xf>
    <xf numFmtId="0" fontId="11" fillId="4" borderId="13" xfId="0" applyNumberFormat="1" applyFont="1" applyFill="1" applyBorder="1" applyAlignment="1" applyProtection="1">
      <alignment horizontal="center" vertical="top" wrapText="1"/>
    </xf>
    <xf numFmtId="2" fontId="8" fillId="4" borderId="11" xfId="0" applyNumberFormat="1" applyFont="1" applyFill="1" applyBorder="1" applyAlignment="1" applyProtection="1">
      <alignment horizontal="center" vertical="top"/>
    </xf>
    <xf numFmtId="2" fontId="8" fillId="4" borderId="12" xfId="0" applyNumberFormat="1" applyFont="1" applyFill="1" applyBorder="1" applyAlignment="1" applyProtection="1">
      <alignment horizontal="center" vertical="top"/>
    </xf>
    <xf numFmtId="2" fontId="8" fillId="4" borderId="13" xfId="0" applyNumberFormat="1" applyFont="1" applyFill="1" applyBorder="1" applyAlignment="1" applyProtection="1">
      <alignment horizontal="center" vertical="top"/>
    </xf>
    <xf numFmtId="0" fontId="8" fillId="4" borderId="11" xfId="0" applyNumberFormat="1" applyFont="1" applyFill="1" applyBorder="1" applyAlignment="1" applyProtection="1">
      <alignment horizontal="left" vertical="top"/>
    </xf>
    <xf numFmtId="0" fontId="8" fillId="4" borderId="12" xfId="0" applyNumberFormat="1" applyFont="1" applyFill="1" applyBorder="1" applyAlignment="1" applyProtection="1">
      <alignment horizontal="left" vertical="top"/>
    </xf>
    <xf numFmtId="0" fontId="8" fillId="4" borderId="13" xfId="0" applyNumberFormat="1" applyFont="1" applyFill="1" applyBorder="1" applyAlignment="1" applyProtection="1">
      <alignment horizontal="left" vertical="top"/>
    </xf>
    <xf numFmtId="0" fontId="14" fillId="4" borderId="12" xfId="0" applyNumberFormat="1" applyFont="1" applyFill="1" applyBorder="1" applyAlignment="1" applyProtection="1">
      <alignment horizontal="left" vertical="top" wrapText="1"/>
    </xf>
    <xf numFmtId="49" fontId="11" fillId="4" borderId="11" xfId="0" applyNumberFormat="1" applyFont="1" applyFill="1" applyBorder="1" applyAlignment="1" applyProtection="1">
      <alignment horizontal="left" vertical="top" wrapText="1"/>
    </xf>
    <xf numFmtId="49" fontId="11" fillId="4" borderId="12" xfId="0" applyNumberFormat="1" applyFont="1" applyFill="1" applyBorder="1" applyAlignment="1" applyProtection="1">
      <alignment horizontal="left" vertical="top" wrapText="1"/>
    </xf>
    <xf numFmtId="49" fontId="11" fillId="4" borderId="13" xfId="0" applyNumberFormat="1" applyFont="1" applyFill="1" applyBorder="1" applyAlignment="1" applyProtection="1">
      <alignment horizontal="left" vertical="top" wrapText="1"/>
    </xf>
    <xf numFmtId="49" fontId="14" fillId="4" borderId="12" xfId="0" applyNumberFormat="1" applyFont="1" applyFill="1" applyBorder="1" applyAlignment="1" applyProtection="1">
      <alignment vertical="top" wrapText="1"/>
    </xf>
    <xf numFmtId="49" fontId="14" fillId="4" borderId="13" xfId="0" applyNumberFormat="1" applyFont="1" applyFill="1" applyBorder="1" applyAlignment="1" applyProtection="1">
      <alignment vertical="top" wrapText="1"/>
    </xf>
    <xf numFmtId="49" fontId="8" fillId="4" borderId="12" xfId="0" applyNumberFormat="1" applyFont="1" applyFill="1" applyBorder="1" applyAlignment="1" applyProtection="1">
      <alignment horizontal="left" vertical="top" wrapText="1"/>
    </xf>
    <xf numFmtId="0" fontId="18" fillId="4" borderId="1" xfId="0" applyNumberFormat="1" applyFont="1" applyFill="1" applyBorder="1" applyAlignment="1" applyProtection="1">
      <alignment horizontal="center" vertical="top"/>
    </xf>
    <xf numFmtId="0" fontId="18" fillId="4" borderId="5" xfId="0" applyNumberFormat="1" applyFont="1" applyFill="1" applyBorder="1" applyAlignment="1" applyProtection="1">
      <alignment horizontal="center" vertical="top"/>
    </xf>
    <xf numFmtId="0" fontId="18" fillId="4" borderId="14" xfId="0" applyNumberFormat="1" applyFont="1" applyFill="1" applyBorder="1" applyAlignment="1" applyProtection="1">
      <alignment horizontal="center" vertical="top"/>
    </xf>
    <xf numFmtId="1" fontId="2" fillId="4" borderId="3" xfId="0" applyNumberFormat="1" applyFont="1" applyFill="1" applyBorder="1" applyAlignment="1" applyProtection="1">
      <alignment horizontal="right"/>
    </xf>
    <xf numFmtId="1" fontId="2" fillId="4" borderId="0" xfId="0" applyNumberFormat="1" applyFont="1" applyFill="1" applyBorder="1" applyAlignment="1" applyProtection="1">
      <alignment horizontal="right"/>
    </xf>
    <xf numFmtId="1" fontId="2" fillId="4" borderId="10" xfId="0" applyNumberFormat="1" applyFont="1" applyFill="1" applyBorder="1" applyAlignment="1" applyProtection="1">
      <alignment horizontal="right"/>
    </xf>
    <xf numFmtId="0" fontId="11" fillId="7" borderId="11" xfId="0" applyNumberFormat="1" applyFont="1" applyFill="1" applyBorder="1" applyAlignment="1" applyProtection="1">
      <alignment horizontal="left" wrapText="1"/>
    </xf>
    <xf numFmtId="0" fontId="14" fillId="7" borderId="12" xfId="0" applyNumberFormat="1" applyFont="1" applyFill="1" applyBorder="1" applyAlignment="1" applyProtection="1">
      <alignment horizontal="left" wrapText="1"/>
    </xf>
    <xf numFmtId="1" fontId="9" fillId="4" borderId="11" xfId="0" applyNumberFormat="1" applyFont="1" applyFill="1" applyBorder="1" applyAlignment="1" applyProtection="1">
      <alignment horizontal="right" wrapText="1"/>
    </xf>
    <xf numFmtId="1" fontId="9" fillId="4" borderId="12" xfId="0" applyNumberFormat="1" applyFont="1" applyFill="1" applyBorder="1" applyAlignment="1" applyProtection="1">
      <alignment horizontal="right" wrapText="1"/>
    </xf>
    <xf numFmtId="1" fontId="9" fillId="4" borderId="13" xfId="0" applyNumberFormat="1" applyFont="1" applyFill="1" applyBorder="1" applyAlignment="1" applyProtection="1">
      <alignment horizontal="right" wrapText="1"/>
    </xf>
    <xf numFmtId="1" fontId="1" fillId="4" borderId="11" xfId="0" applyNumberFormat="1" applyFont="1" applyFill="1" applyBorder="1" applyAlignment="1" applyProtection="1">
      <alignment horizontal="right"/>
    </xf>
    <xf numFmtId="1" fontId="1" fillId="4" borderId="12" xfId="0" applyNumberFormat="1" applyFont="1" applyFill="1" applyBorder="1" applyAlignment="1" applyProtection="1">
      <alignment horizontal="right"/>
    </xf>
    <xf numFmtId="1" fontId="1" fillId="4" borderId="13" xfId="0" applyNumberFormat="1" applyFont="1" applyFill="1" applyBorder="1" applyAlignment="1" applyProtection="1">
      <alignment horizontal="right"/>
    </xf>
    <xf numFmtId="1" fontId="8" fillId="4" borderId="11" xfId="0" applyNumberFormat="1" applyFont="1" applyFill="1" applyBorder="1" applyAlignment="1" applyProtection="1">
      <alignment horizontal="right"/>
    </xf>
    <xf numFmtId="1" fontId="8" fillId="4" borderId="12" xfId="0" applyNumberFormat="1" applyFont="1" applyFill="1" applyBorder="1" applyAlignment="1" applyProtection="1">
      <alignment horizontal="right"/>
    </xf>
    <xf numFmtId="1" fontId="8" fillId="4" borderId="13" xfId="0" applyNumberFormat="1" applyFont="1" applyFill="1" applyBorder="1" applyAlignment="1" applyProtection="1">
      <alignment horizontal="right"/>
    </xf>
    <xf numFmtId="0" fontId="11" fillId="6" borderId="11" xfId="0" applyNumberFormat="1" applyFont="1" applyFill="1" applyBorder="1" applyAlignment="1" applyProtection="1">
      <alignment horizontal="left" wrapText="1"/>
    </xf>
    <xf numFmtId="0" fontId="11" fillId="6" borderId="12" xfId="0" applyNumberFormat="1" applyFont="1" applyFill="1" applyBorder="1" applyAlignment="1" applyProtection="1">
      <alignment horizontal="left" wrapText="1"/>
    </xf>
    <xf numFmtId="0" fontId="2" fillId="6" borderId="13" xfId="0" applyNumberFormat="1" applyFont="1" applyFill="1" applyBorder="1" applyAlignment="1" applyProtection="1">
      <alignment horizontal="left" wrapText="1"/>
    </xf>
    <xf numFmtId="1" fontId="1" fillId="4" borderId="1" xfId="0" applyNumberFormat="1" applyFont="1" applyFill="1" applyBorder="1" applyAlignment="1" applyProtection="1">
      <alignment horizontal="right" wrapText="1"/>
    </xf>
    <xf numFmtId="1" fontId="1" fillId="4" borderId="14" xfId="0" applyNumberFormat="1" applyFont="1" applyFill="1" applyBorder="1" applyAlignment="1" applyProtection="1">
      <alignment horizontal="right" wrapText="1"/>
    </xf>
    <xf numFmtId="1" fontId="1" fillId="4" borderId="11" xfId="0" applyNumberFormat="1" applyFont="1" applyFill="1" applyBorder="1" applyAlignment="1" applyProtection="1">
      <alignment horizontal="right" wrapText="1"/>
    </xf>
    <xf numFmtId="1" fontId="1" fillId="4" borderId="12" xfId="0" applyNumberFormat="1" applyFont="1" applyFill="1" applyBorder="1" applyAlignment="1" applyProtection="1">
      <alignment horizontal="right" wrapText="1"/>
    </xf>
    <xf numFmtId="1" fontId="1" fillId="4" borderId="13" xfId="0" applyNumberFormat="1" applyFont="1" applyFill="1" applyBorder="1" applyAlignment="1" applyProtection="1">
      <alignment horizontal="right" wrapText="1"/>
    </xf>
    <xf numFmtId="49" fontId="11" fillId="7" borderId="11" xfId="0" applyNumberFormat="1" applyFont="1" applyFill="1" applyBorder="1" applyAlignment="1" applyProtection="1">
      <alignment horizontal="left" wrapText="1"/>
    </xf>
    <xf numFmtId="49" fontId="14" fillId="7" borderId="12" xfId="0" applyNumberFormat="1" applyFont="1" applyFill="1" applyBorder="1" applyAlignment="1" applyProtection="1">
      <alignment horizontal="left" wrapText="1"/>
    </xf>
    <xf numFmtId="2" fontId="11" fillId="7" borderId="11" xfId="0" applyNumberFormat="1" applyFont="1" applyFill="1" applyBorder="1" applyAlignment="1" applyProtection="1">
      <alignment horizontal="left" wrapText="1"/>
    </xf>
    <xf numFmtId="2" fontId="14" fillId="7" borderId="12" xfId="0" applyNumberFormat="1" applyFont="1" applyFill="1" applyBorder="1" applyAlignment="1" applyProtection="1">
      <alignment horizontal="left" wrapText="1"/>
    </xf>
    <xf numFmtId="2" fontId="14" fillId="7" borderId="13" xfId="0" applyNumberFormat="1" applyFont="1" applyFill="1" applyBorder="1" applyAlignment="1" applyProtection="1">
      <alignment horizontal="left" wrapText="1"/>
    </xf>
    <xf numFmtId="49" fontId="14" fillId="7" borderId="12" xfId="0" applyNumberFormat="1" applyFont="1" applyFill="1" applyBorder="1" applyAlignment="1" applyProtection="1">
      <alignment wrapText="1"/>
    </xf>
    <xf numFmtId="49" fontId="11" fillId="0" borderId="13" xfId="0" applyNumberFormat="1" applyFont="1" applyFill="1" applyBorder="1" applyAlignment="1" applyProtection="1">
      <alignment horizontal="left" wrapText="1"/>
    </xf>
    <xf numFmtId="49" fontId="16" fillId="6" borderId="11" xfId="0" applyNumberFormat="1" applyFont="1" applyFill="1" applyBorder="1" applyAlignment="1" applyProtection="1">
      <alignment horizontal="left" vertical="top" wrapText="1"/>
    </xf>
    <xf numFmtId="49" fontId="16" fillId="6" borderId="12" xfId="0" applyNumberFormat="1" applyFont="1" applyFill="1" applyBorder="1" applyAlignment="1" applyProtection="1">
      <alignment horizontal="left" vertical="top" wrapText="1"/>
    </xf>
    <xf numFmtId="49" fontId="6" fillId="6" borderId="12" xfId="0" applyNumberFormat="1" applyFont="1" applyFill="1" applyBorder="1" applyAlignment="1" applyProtection="1">
      <alignment horizontal="left" vertical="top" wrapText="1"/>
    </xf>
    <xf numFmtId="49" fontId="6" fillId="6" borderId="12" xfId="0" applyNumberFormat="1" applyFont="1" applyFill="1" applyBorder="1" applyAlignment="1" applyProtection="1">
      <alignment vertical="top" wrapText="1"/>
    </xf>
    <xf numFmtId="49" fontId="6" fillId="6" borderId="13" xfId="0" applyNumberFormat="1" applyFont="1" applyFill="1" applyBorder="1" applyAlignment="1" applyProtection="1">
      <alignment vertical="top" wrapText="1"/>
    </xf>
    <xf numFmtId="49" fontId="8" fillId="0" borderId="5" xfId="0" applyNumberFormat="1" applyFont="1" applyFill="1" applyBorder="1" applyAlignment="1" applyProtection="1">
      <alignment horizontal="left" vertical="top" wrapText="1"/>
    </xf>
    <xf numFmtId="49" fontId="11" fillId="0" borderId="15" xfId="0" applyNumberFormat="1" applyFont="1" applyFill="1" applyBorder="1" applyAlignment="1" applyProtection="1">
      <alignment horizontal="center" vertical="top" wrapText="1"/>
    </xf>
    <xf numFmtId="49" fontId="14" fillId="0" borderId="15" xfId="0" applyNumberFormat="1" applyFont="1" applyFill="1" applyBorder="1" applyAlignment="1" applyProtection="1">
      <alignment horizontal="center" vertical="top" wrapText="1"/>
    </xf>
    <xf numFmtId="0" fontId="11" fillId="7" borderId="11" xfId="0" applyNumberFormat="1" applyFont="1" applyFill="1" applyBorder="1" applyAlignment="1" applyProtection="1">
      <alignment horizontal="left" vertical="top" wrapText="1"/>
    </xf>
    <xf numFmtId="0" fontId="11" fillId="7" borderId="12" xfId="0" applyNumberFormat="1" applyFont="1" applyFill="1" applyBorder="1" applyAlignment="1" applyProtection="1">
      <alignment horizontal="left" vertical="top" wrapText="1"/>
    </xf>
    <xf numFmtId="0" fontId="11" fillId="7" borderId="13" xfId="0" applyNumberFormat="1" applyFont="1" applyFill="1" applyBorder="1" applyAlignment="1" applyProtection="1">
      <alignment horizontal="left" vertical="top" wrapText="1"/>
    </xf>
    <xf numFmtId="1" fontId="14" fillId="4" borderId="0" xfId="0" applyNumberFormat="1" applyFont="1" applyFill="1" applyBorder="1" applyAlignment="1" applyProtection="1">
      <alignment horizontal="right"/>
    </xf>
    <xf numFmtId="1" fontId="14" fillId="4" borderId="10" xfId="0" applyNumberFormat="1" applyFont="1" applyFill="1" applyBorder="1" applyAlignment="1" applyProtection="1">
      <alignment horizontal="right"/>
    </xf>
    <xf numFmtId="1" fontId="14" fillId="4" borderId="3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99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3;&#1072;&#1076;&#1080;&#1084;&#1080;&#1088;&#1089;&#1082;&#1072;&#1103;/&#1087;&#1083;&#1072;&#1085;&#1086;&#1074;&#1099;&#1081;%20&#1088;&#1077;&#1077;&#1089;&#1090;&#1088;,%20&#1073;&#1102;&#1076;&#1078;&#1077;&#1090;&#1085;&#1072;&#1103;%20&#1079;&#1072;&#1103;&#1074;&#1082;&#1072;%20&#1085;&#1072;%202017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димирский сельсовет"/>
      <sheetName val="Бюджетная заявка"/>
      <sheetName val="обоснование"/>
      <sheetName val="обоснование1"/>
      <sheetName val="Лист2"/>
      <sheetName val="21.01.2016"/>
    </sheetNames>
    <sheetDataSet>
      <sheetData sheetId="0"/>
      <sheetData sheetId="1">
        <row r="31">
          <cell r="H31">
            <v>35000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4">
          <cell r="A34" t="str">
            <v xml:space="preserve">Уличное освещение населённых пунктов </v>
          </cell>
        </row>
        <row r="37">
          <cell r="H37">
            <v>480000</v>
          </cell>
          <cell r="I37">
            <v>482400</v>
          </cell>
          <cell r="J37">
            <v>482400</v>
          </cell>
          <cell r="K37">
            <v>0</v>
          </cell>
          <cell r="L37">
            <v>482400</v>
          </cell>
          <cell r="M37">
            <v>482400</v>
          </cell>
          <cell r="N37">
            <v>0</v>
          </cell>
          <cell r="O37">
            <v>482400</v>
          </cell>
          <cell r="P37">
            <v>482400</v>
          </cell>
          <cell r="Q37">
            <v>0</v>
          </cell>
        </row>
        <row r="38">
          <cell r="A38" t="str">
            <v>Уличное освещение населённых пунктов (ремонт)</v>
          </cell>
        </row>
        <row r="40">
          <cell r="H40">
            <v>7000</v>
          </cell>
        </row>
        <row r="41">
          <cell r="K41">
            <v>0</v>
          </cell>
          <cell r="N41">
            <v>0</v>
          </cell>
          <cell r="Q41">
            <v>0</v>
          </cell>
        </row>
        <row r="42">
          <cell r="A42" t="str">
            <v>Содержание транспорта по благоустройству населённых пунктов</v>
          </cell>
          <cell r="K42">
            <v>0</v>
          </cell>
          <cell r="N42">
            <v>0</v>
          </cell>
          <cell r="Q42">
            <v>0</v>
          </cell>
        </row>
        <row r="45">
          <cell r="H45">
            <v>98158</v>
          </cell>
        </row>
        <row r="53">
          <cell r="J53">
            <v>1004400</v>
          </cell>
          <cell r="K53">
            <v>0</v>
          </cell>
          <cell r="L53">
            <v>1004400</v>
          </cell>
          <cell r="M53">
            <v>1004400</v>
          </cell>
          <cell r="N53">
            <v>0</v>
          </cell>
          <cell r="O53">
            <v>1004400</v>
          </cell>
          <cell r="P53">
            <v>1004400</v>
          </cell>
          <cell r="Q53">
            <v>0</v>
          </cell>
        </row>
        <row r="58">
          <cell r="H58">
            <v>1004400</v>
          </cell>
        </row>
        <row r="65">
          <cell r="H65">
            <v>2184130</v>
          </cell>
          <cell r="J65">
            <v>2492093.51664</v>
          </cell>
          <cell r="K65">
            <v>0</v>
          </cell>
          <cell r="L65">
            <v>2492093.51664</v>
          </cell>
          <cell r="M65">
            <v>2492093.51664</v>
          </cell>
          <cell r="N65">
            <v>0</v>
          </cell>
          <cell r="O65">
            <v>2396391.0006399998</v>
          </cell>
          <cell r="P65">
            <v>2396391.0006399998</v>
          </cell>
          <cell r="Q65">
            <v>0</v>
          </cell>
        </row>
        <row r="73">
          <cell r="H73">
            <v>359606</v>
          </cell>
          <cell r="K73">
            <v>0</v>
          </cell>
          <cell r="N73">
            <v>0</v>
          </cell>
          <cell r="Q73">
            <v>0</v>
          </cell>
        </row>
        <row r="103">
          <cell r="H103">
            <v>5500</v>
          </cell>
          <cell r="K103">
            <v>0</v>
          </cell>
          <cell r="N103">
            <v>0</v>
          </cell>
          <cell r="Q103">
            <v>0</v>
          </cell>
        </row>
        <row r="226">
          <cell r="H226">
            <v>4000</v>
          </cell>
          <cell r="J226">
            <v>4000</v>
          </cell>
          <cell r="K226">
            <v>0</v>
          </cell>
          <cell r="L226">
            <v>4000</v>
          </cell>
          <cell r="M226">
            <v>4000</v>
          </cell>
          <cell r="N226">
            <v>0</v>
          </cell>
          <cell r="O226">
            <v>4000</v>
          </cell>
          <cell r="P226">
            <v>4000</v>
          </cell>
          <cell r="Q226">
            <v>0</v>
          </cell>
        </row>
        <row r="229"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H230">
            <v>0</v>
          </cell>
        </row>
        <row r="237">
          <cell r="Q237">
            <v>0</v>
          </cell>
        </row>
        <row r="244">
          <cell r="H244">
            <v>90471</v>
          </cell>
          <cell r="K244">
            <v>0</v>
          </cell>
          <cell r="N244">
            <v>0</v>
          </cell>
          <cell r="Q244">
            <v>0</v>
          </cell>
        </row>
        <row r="263">
          <cell r="H263">
            <v>2000</v>
          </cell>
          <cell r="K263">
            <v>0</v>
          </cell>
          <cell r="N263">
            <v>0</v>
          </cell>
          <cell r="Q263">
            <v>0</v>
          </cell>
        </row>
        <row r="341">
          <cell r="H341">
            <v>702700</v>
          </cell>
          <cell r="K341">
            <v>243596.38800000001</v>
          </cell>
          <cell r="N341">
            <v>243596.38800000001</v>
          </cell>
          <cell r="Q341">
            <v>0</v>
          </cell>
        </row>
        <row r="346">
          <cell r="H346">
            <v>176113</v>
          </cell>
          <cell r="J346">
            <v>170060.565</v>
          </cell>
          <cell r="K346">
            <v>0</v>
          </cell>
          <cell r="N346">
            <v>0</v>
          </cell>
          <cell r="Q346">
            <v>0</v>
          </cell>
        </row>
        <row r="370">
          <cell r="H370">
            <v>6000</v>
          </cell>
        </row>
        <row r="371">
          <cell r="K371">
            <v>0</v>
          </cell>
          <cell r="N371">
            <v>0</v>
          </cell>
          <cell r="Q371">
            <v>0</v>
          </cell>
        </row>
        <row r="375">
          <cell r="H375">
            <v>562000</v>
          </cell>
          <cell r="J375">
            <v>550704.33600000001</v>
          </cell>
          <cell r="K375">
            <v>10124.351999999999</v>
          </cell>
          <cell r="L375">
            <v>560828.68799999997</v>
          </cell>
          <cell r="M375">
            <v>550704.33600000001</v>
          </cell>
          <cell r="N375">
            <v>10124.351999999999</v>
          </cell>
          <cell r="O375">
            <v>536943.13599999994</v>
          </cell>
          <cell r="P375">
            <v>536943.13599999994</v>
          </cell>
          <cell r="Q375">
            <v>0</v>
          </cell>
        </row>
        <row r="383">
          <cell r="H383">
            <v>61487</v>
          </cell>
          <cell r="J383">
            <v>61487</v>
          </cell>
          <cell r="K383">
            <v>0</v>
          </cell>
          <cell r="L383">
            <v>61487</v>
          </cell>
          <cell r="M383">
            <v>61487</v>
          </cell>
          <cell r="N383">
            <v>0</v>
          </cell>
          <cell r="O383">
            <v>61487</v>
          </cell>
          <cell r="P383">
            <v>61487</v>
          </cell>
          <cell r="Q383">
            <v>0</v>
          </cell>
        </row>
        <row r="390">
          <cell r="H390">
            <v>23713</v>
          </cell>
          <cell r="K390">
            <v>0</v>
          </cell>
          <cell r="N390">
            <v>0</v>
          </cell>
          <cell r="Q390">
            <v>0</v>
          </cell>
        </row>
        <row r="463">
          <cell r="O463">
            <v>0</v>
          </cell>
          <cell r="Q463">
            <v>0</v>
          </cell>
        </row>
        <row r="470">
          <cell r="O470">
            <v>0</v>
          </cell>
          <cell r="Q470">
            <v>0</v>
          </cell>
        </row>
        <row r="511">
          <cell r="H511">
            <v>17382</v>
          </cell>
          <cell r="K511">
            <v>0</v>
          </cell>
          <cell r="N511">
            <v>0</v>
          </cell>
          <cell r="Q511">
            <v>0</v>
          </cell>
        </row>
        <row r="518">
          <cell r="J518">
            <v>6660</v>
          </cell>
          <cell r="K518">
            <v>0</v>
          </cell>
          <cell r="L518">
            <v>6660</v>
          </cell>
          <cell r="M518">
            <v>6660</v>
          </cell>
          <cell r="N518">
            <v>0</v>
          </cell>
          <cell r="O518">
            <v>7326</v>
          </cell>
          <cell r="P518">
            <v>7326</v>
          </cell>
          <cell r="Q518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8"/>
  <sheetViews>
    <sheetView topLeftCell="A232" workbookViewId="0">
      <selection activeCell="Q39" sqref="Q39"/>
    </sheetView>
  </sheetViews>
  <sheetFormatPr defaultRowHeight="12.75" x14ac:dyDescent="0.25"/>
  <cols>
    <col min="1" max="1" width="5.42578125" style="2" customWidth="1"/>
    <col min="2" max="2" width="24.85546875" style="2" customWidth="1"/>
    <col min="3" max="3" width="12.5703125" style="2" customWidth="1"/>
    <col min="4" max="4" width="9.5703125" style="2" customWidth="1"/>
    <col min="5" max="5" width="6.140625" style="2" customWidth="1"/>
    <col min="6" max="6" width="6.85546875" style="2" customWidth="1"/>
    <col min="7" max="7" width="9.85546875" style="2" customWidth="1"/>
    <col min="8" max="8" width="5.5703125" style="2" customWidth="1"/>
    <col min="9" max="9" width="13.5703125" style="2" customWidth="1"/>
    <col min="10" max="10" width="11.5703125" style="2" customWidth="1"/>
    <col min="11" max="11" width="9" style="2" customWidth="1"/>
    <col min="12" max="12" width="2.5703125" style="2" customWidth="1"/>
    <col min="13" max="13" width="8.85546875" style="2" customWidth="1"/>
    <col min="14" max="14" width="2.42578125" style="2" customWidth="1"/>
    <col min="15" max="15" width="9.140625" style="2"/>
    <col min="16" max="16" width="9" style="2" customWidth="1"/>
    <col min="17" max="17" width="8.85546875" style="2" customWidth="1"/>
    <col min="18" max="19" width="9.5703125" style="2" customWidth="1"/>
    <col min="20" max="20" width="9.42578125" style="2" customWidth="1"/>
    <col min="21" max="22" width="9.140625" style="2"/>
    <col min="23" max="23" width="8" style="2" customWidth="1"/>
    <col min="24" max="24" width="1" style="2" customWidth="1"/>
    <col min="25" max="256" width="9.140625" style="2"/>
    <col min="257" max="257" width="5.42578125" style="2" customWidth="1"/>
    <col min="258" max="258" width="24.85546875" style="2" customWidth="1"/>
    <col min="259" max="259" width="12.5703125" style="2" customWidth="1"/>
    <col min="260" max="260" width="9.5703125" style="2" customWidth="1"/>
    <col min="261" max="261" width="6.140625" style="2" customWidth="1"/>
    <col min="262" max="262" width="6.85546875" style="2" customWidth="1"/>
    <col min="263" max="263" width="9.85546875" style="2" customWidth="1"/>
    <col min="264" max="264" width="5.5703125" style="2" customWidth="1"/>
    <col min="265" max="265" width="13.5703125" style="2" customWidth="1"/>
    <col min="266" max="266" width="11.5703125" style="2" customWidth="1"/>
    <col min="267" max="267" width="9" style="2" customWidth="1"/>
    <col min="268" max="268" width="2.5703125" style="2" customWidth="1"/>
    <col min="269" max="269" width="8.85546875" style="2" customWidth="1"/>
    <col min="270" max="270" width="2.42578125" style="2" customWidth="1"/>
    <col min="271" max="271" width="9.140625" style="2"/>
    <col min="272" max="272" width="9" style="2" customWidth="1"/>
    <col min="273" max="273" width="8.85546875" style="2" customWidth="1"/>
    <col min="274" max="275" width="9.5703125" style="2" customWidth="1"/>
    <col min="276" max="276" width="9.42578125" style="2" customWidth="1"/>
    <col min="277" max="278" width="9.140625" style="2"/>
    <col min="279" max="279" width="8" style="2" customWidth="1"/>
    <col min="280" max="280" width="1" style="2" customWidth="1"/>
    <col min="281" max="512" width="9.140625" style="2"/>
    <col min="513" max="513" width="5.42578125" style="2" customWidth="1"/>
    <col min="514" max="514" width="24.85546875" style="2" customWidth="1"/>
    <col min="515" max="515" width="12.5703125" style="2" customWidth="1"/>
    <col min="516" max="516" width="9.5703125" style="2" customWidth="1"/>
    <col min="517" max="517" width="6.140625" style="2" customWidth="1"/>
    <col min="518" max="518" width="6.85546875" style="2" customWidth="1"/>
    <col min="519" max="519" width="9.85546875" style="2" customWidth="1"/>
    <col min="520" max="520" width="5.5703125" style="2" customWidth="1"/>
    <col min="521" max="521" width="13.5703125" style="2" customWidth="1"/>
    <col min="522" max="522" width="11.5703125" style="2" customWidth="1"/>
    <col min="523" max="523" width="9" style="2" customWidth="1"/>
    <col min="524" max="524" width="2.5703125" style="2" customWidth="1"/>
    <col min="525" max="525" width="8.85546875" style="2" customWidth="1"/>
    <col min="526" max="526" width="2.42578125" style="2" customWidth="1"/>
    <col min="527" max="527" width="9.140625" style="2"/>
    <col min="528" max="528" width="9" style="2" customWidth="1"/>
    <col min="529" max="529" width="8.85546875" style="2" customWidth="1"/>
    <col min="530" max="531" width="9.5703125" style="2" customWidth="1"/>
    <col min="532" max="532" width="9.42578125" style="2" customWidth="1"/>
    <col min="533" max="534" width="9.140625" style="2"/>
    <col min="535" max="535" width="8" style="2" customWidth="1"/>
    <col min="536" max="536" width="1" style="2" customWidth="1"/>
    <col min="537" max="768" width="9.140625" style="2"/>
    <col min="769" max="769" width="5.42578125" style="2" customWidth="1"/>
    <col min="770" max="770" width="24.85546875" style="2" customWidth="1"/>
    <col min="771" max="771" width="12.5703125" style="2" customWidth="1"/>
    <col min="772" max="772" width="9.5703125" style="2" customWidth="1"/>
    <col min="773" max="773" width="6.140625" style="2" customWidth="1"/>
    <col min="774" max="774" width="6.85546875" style="2" customWidth="1"/>
    <col min="775" max="775" width="9.85546875" style="2" customWidth="1"/>
    <col min="776" max="776" width="5.5703125" style="2" customWidth="1"/>
    <col min="777" max="777" width="13.5703125" style="2" customWidth="1"/>
    <col min="778" max="778" width="11.5703125" style="2" customWidth="1"/>
    <col min="779" max="779" width="9" style="2" customWidth="1"/>
    <col min="780" max="780" width="2.5703125" style="2" customWidth="1"/>
    <col min="781" max="781" width="8.85546875" style="2" customWidth="1"/>
    <col min="782" max="782" width="2.42578125" style="2" customWidth="1"/>
    <col min="783" max="783" width="9.140625" style="2"/>
    <col min="784" max="784" width="9" style="2" customWidth="1"/>
    <col min="785" max="785" width="8.85546875" style="2" customWidth="1"/>
    <col min="786" max="787" width="9.5703125" style="2" customWidth="1"/>
    <col min="788" max="788" width="9.42578125" style="2" customWidth="1"/>
    <col min="789" max="790" width="9.140625" style="2"/>
    <col min="791" max="791" width="8" style="2" customWidth="1"/>
    <col min="792" max="792" width="1" style="2" customWidth="1"/>
    <col min="793" max="1024" width="9.140625" style="2"/>
    <col min="1025" max="1025" width="5.42578125" style="2" customWidth="1"/>
    <col min="1026" max="1026" width="24.85546875" style="2" customWidth="1"/>
    <col min="1027" max="1027" width="12.5703125" style="2" customWidth="1"/>
    <col min="1028" max="1028" width="9.5703125" style="2" customWidth="1"/>
    <col min="1029" max="1029" width="6.140625" style="2" customWidth="1"/>
    <col min="1030" max="1030" width="6.85546875" style="2" customWidth="1"/>
    <col min="1031" max="1031" width="9.85546875" style="2" customWidth="1"/>
    <col min="1032" max="1032" width="5.5703125" style="2" customWidth="1"/>
    <col min="1033" max="1033" width="13.5703125" style="2" customWidth="1"/>
    <col min="1034" max="1034" width="11.5703125" style="2" customWidth="1"/>
    <col min="1035" max="1035" width="9" style="2" customWidth="1"/>
    <col min="1036" max="1036" width="2.5703125" style="2" customWidth="1"/>
    <col min="1037" max="1037" width="8.85546875" style="2" customWidth="1"/>
    <col min="1038" max="1038" width="2.42578125" style="2" customWidth="1"/>
    <col min="1039" max="1039" width="9.140625" style="2"/>
    <col min="1040" max="1040" width="9" style="2" customWidth="1"/>
    <col min="1041" max="1041" width="8.85546875" style="2" customWidth="1"/>
    <col min="1042" max="1043" width="9.5703125" style="2" customWidth="1"/>
    <col min="1044" max="1044" width="9.42578125" style="2" customWidth="1"/>
    <col min="1045" max="1046" width="9.140625" style="2"/>
    <col min="1047" max="1047" width="8" style="2" customWidth="1"/>
    <col min="1048" max="1048" width="1" style="2" customWidth="1"/>
    <col min="1049" max="1280" width="9.140625" style="2"/>
    <col min="1281" max="1281" width="5.42578125" style="2" customWidth="1"/>
    <col min="1282" max="1282" width="24.85546875" style="2" customWidth="1"/>
    <col min="1283" max="1283" width="12.5703125" style="2" customWidth="1"/>
    <col min="1284" max="1284" width="9.5703125" style="2" customWidth="1"/>
    <col min="1285" max="1285" width="6.140625" style="2" customWidth="1"/>
    <col min="1286" max="1286" width="6.85546875" style="2" customWidth="1"/>
    <col min="1287" max="1287" width="9.85546875" style="2" customWidth="1"/>
    <col min="1288" max="1288" width="5.5703125" style="2" customWidth="1"/>
    <col min="1289" max="1289" width="13.5703125" style="2" customWidth="1"/>
    <col min="1290" max="1290" width="11.5703125" style="2" customWidth="1"/>
    <col min="1291" max="1291" width="9" style="2" customWidth="1"/>
    <col min="1292" max="1292" width="2.5703125" style="2" customWidth="1"/>
    <col min="1293" max="1293" width="8.85546875" style="2" customWidth="1"/>
    <col min="1294" max="1294" width="2.42578125" style="2" customWidth="1"/>
    <col min="1295" max="1295" width="9.140625" style="2"/>
    <col min="1296" max="1296" width="9" style="2" customWidth="1"/>
    <col min="1297" max="1297" width="8.85546875" style="2" customWidth="1"/>
    <col min="1298" max="1299" width="9.5703125" style="2" customWidth="1"/>
    <col min="1300" max="1300" width="9.42578125" style="2" customWidth="1"/>
    <col min="1301" max="1302" width="9.140625" style="2"/>
    <col min="1303" max="1303" width="8" style="2" customWidth="1"/>
    <col min="1304" max="1304" width="1" style="2" customWidth="1"/>
    <col min="1305" max="1536" width="9.140625" style="2"/>
    <col min="1537" max="1537" width="5.42578125" style="2" customWidth="1"/>
    <col min="1538" max="1538" width="24.85546875" style="2" customWidth="1"/>
    <col min="1539" max="1539" width="12.5703125" style="2" customWidth="1"/>
    <col min="1540" max="1540" width="9.5703125" style="2" customWidth="1"/>
    <col min="1541" max="1541" width="6.140625" style="2" customWidth="1"/>
    <col min="1542" max="1542" width="6.85546875" style="2" customWidth="1"/>
    <col min="1543" max="1543" width="9.85546875" style="2" customWidth="1"/>
    <col min="1544" max="1544" width="5.5703125" style="2" customWidth="1"/>
    <col min="1545" max="1545" width="13.5703125" style="2" customWidth="1"/>
    <col min="1546" max="1546" width="11.5703125" style="2" customWidth="1"/>
    <col min="1547" max="1547" width="9" style="2" customWidth="1"/>
    <col min="1548" max="1548" width="2.5703125" style="2" customWidth="1"/>
    <col min="1549" max="1549" width="8.85546875" style="2" customWidth="1"/>
    <col min="1550" max="1550" width="2.42578125" style="2" customWidth="1"/>
    <col min="1551" max="1551" width="9.140625" style="2"/>
    <col min="1552" max="1552" width="9" style="2" customWidth="1"/>
    <col min="1553" max="1553" width="8.85546875" style="2" customWidth="1"/>
    <col min="1554" max="1555" width="9.5703125" style="2" customWidth="1"/>
    <col min="1556" max="1556" width="9.42578125" style="2" customWidth="1"/>
    <col min="1557" max="1558" width="9.140625" style="2"/>
    <col min="1559" max="1559" width="8" style="2" customWidth="1"/>
    <col min="1560" max="1560" width="1" style="2" customWidth="1"/>
    <col min="1561" max="1792" width="9.140625" style="2"/>
    <col min="1793" max="1793" width="5.42578125" style="2" customWidth="1"/>
    <col min="1794" max="1794" width="24.85546875" style="2" customWidth="1"/>
    <col min="1795" max="1795" width="12.5703125" style="2" customWidth="1"/>
    <col min="1796" max="1796" width="9.5703125" style="2" customWidth="1"/>
    <col min="1797" max="1797" width="6.140625" style="2" customWidth="1"/>
    <col min="1798" max="1798" width="6.85546875" style="2" customWidth="1"/>
    <col min="1799" max="1799" width="9.85546875" style="2" customWidth="1"/>
    <col min="1800" max="1800" width="5.5703125" style="2" customWidth="1"/>
    <col min="1801" max="1801" width="13.5703125" style="2" customWidth="1"/>
    <col min="1802" max="1802" width="11.5703125" style="2" customWidth="1"/>
    <col min="1803" max="1803" width="9" style="2" customWidth="1"/>
    <col min="1804" max="1804" width="2.5703125" style="2" customWidth="1"/>
    <col min="1805" max="1805" width="8.85546875" style="2" customWidth="1"/>
    <col min="1806" max="1806" width="2.42578125" style="2" customWidth="1"/>
    <col min="1807" max="1807" width="9.140625" style="2"/>
    <col min="1808" max="1808" width="9" style="2" customWidth="1"/>
    <col min="1809" max="1809" width="8.85546875" style="2" customWidth="1"/>
    <col min="1810" max="1811" width="9.5703125" style="2" customWidth="1"/>
    <col min="1812" max="1812" width="9.42578125" style="2" customWidth="1"/>
    <col min="1813" max="1814" width="9.140625" style="2"/>
    <col min="1815" max="1815" width="8" style="2" customWidth="1"/>
    <col min="1816" max="1816" width="1" style="2" customWidth="1"/>
    <col min="1817" max="2048" width="9.140625" style="2"/>
    <col min="2049" max="2049" width="5.42578125" style="2" customWidth="1"/>
    <col min="2050" max="2050" width="24.85546875" style="2" customWidth="1"/>
    <col min="2051" max="2051" width="12.5703125" style="2" customWidth="1"/>
    <col min="2052" max="2052" width="9.5703125" style="2" customWidth="1"/>
    <col min="2053" max="2053" width="6.140625" style="2" customWidth="1"/>
    <col min="2054" max="2054" width="6.85546875" style="2" customWidth="1"/>
    <col min="2055" max="2055" width="9.85546875" style="2" customWidth="1"/>
    <col min="2056" max="2056" width="5.5703125" style="2" customWidth="1"/>
    <col min="2057" max="2057" width="13.5703125" style="2" customWidth="1"/>
    <col min="2058" max="2058" width="11.5703125" style="2" customWidth="1"/>
    <col min="2059" max="2059" width="9" style="2" customWidth="1"/>
    <col min="2060" max="2060" width="2.5703125" style="2" customWidth="1"/>
    <col min="2061" max="2061" width="8.85546875" style="2" customWidth="1"/>
    <col min="2062" max="2062" width="2.42578125" style="2" customWidth="1"/>
    <col min="2063" max="2063" width="9.140625" style="2"/>
    <col min="2064" max="2064" width="9" style="2" customWidth="1"/>
    <col min="2065" max="2065" width="8.85546875" style="2" customWidth="1"/>
    <col min="2066" max="2067" width="9.5703125" style="2" customWidth="1"/>
    <col min="2068" max="2068" width="9.42578125" style="2" customWidth="1"/>
    <col min="2069" max="2070" width="9.140625" style="2"/>
    <col min="2071" max="2071" width="8" style="2" customWidth="1"/>
    <col min="2072" max="2072" width="1" style="2" customWidth="1"/>
    <col min="2073" max="2304" width="9.140625" style="2"/>
    <col min="2305" max="2305" width="5.42578125" style="2" customWidth="1"/>
    <col min="2306" max="2306" width="24.85546875" style="2" customWidth="1"/>
    <col min="2307" max="2307" width="12.5703125" style="2" customWidth="1"/>
    <col min="2308" max="2308" width="9.5703125" style="2" customWidth="1"/>
    <col min="2309" max="2309" width="6.140625" style="2" customWidth="1"/>
    <col min="2310" max="2310" width="6.85546875" style="2" customWidth="1"/>
    <col min="2311" max="2311" width="9.85546875" style="2" customWidth="1"/>
    <col min="2312" max="2312" width="5.5703125" style="2" customWidth="1"/>
    <col min="2313" max="2313" width="13.5703125" style="2" customWidth="1"/>
    <col min="2314" max="2314" width="11.5703125" style="2" customWidth="1"/>
    <col min="2315" max="2315" width="9" style="2" customWidth="1"/>
    <col min="2316" max="2316" width="2.5703125" style="2" customWidth="1"/>
    <col min="2317" max="2317" width="8.85546875" style="2" customWidth="1"/>
    <col min="2318" max="2318" width="2.42578125" style="2" customWidth="1"/>
    <col min="2319" max="2319" width="9.140625" style="2"/>
    <col min="2320" max="2320" width="9" style="2" customWidth="1"/>
    <col min="2321" max="2321" width="8.85546875" style="2" customWidth="1"/>
    <col min="2322" max="2323" width="9.5703125" style="2" customWidth="1"/>
    <col min="2324" max="2324" width="9.42578125" style="2" customWidth="1"/>
    <col min="2325" max="2326" width="9.140625" style="2"/>
    <col min="2327" max="2327" width="8" style="2" customWidth="1"/>
    <col min="2328" max="2328" width="1" style="2" customWidth="1"/>
    <col min="2329" max="2560" width="9.140625" style="2"/>
    <col min="2561" max="2561" width="5.42578125" style="2" customWidth="1"/>
    <col min="2562" max="2562" width="24.85546875" style="2" customWidth="1"/>
    <col min="2563" max="2563" width="12.5703125" style="2" customWidth="1"/>
    <col min="2564" max="2564" width="9.5703125" style="2" customWidth="1"/>
    <col min="2565" max="2565" width="6.140625" style="2" customWidth="1"/>
    <col min="2566" max="2566" width="6.85546875" style="2" customWidth="1"/>
    <col min="2567" max="2567" width="9.85546875" style="2" customWidth="1"/>
    <col min="2568" max="2568" width="5.5703125" style="2" customWidth="1"/>
    <col min="2569" max="2569" width="13.5703125" style="2" customWidth="1"/>
    <col min="2570" max="2570" width="11.5703125" style="2" customWidth="1"/>
    <col min="2571" max="2571" width="9" style="2" customWidth="1"/>
    <col min="2572" max="2572" width="2.5703125" style="2" customWidth="1"/>
    <col min="2573" max="2573" width="8.85546875" style="2" customWidth="1"/>
    <col min="2574" max="2574" width="2.42578125" style="2" customWidth="1"/>
    <col min="2575" max="2575" width="9.140625" style="2"/>
    <col min="2576" max="2576" width="9" style="2" customWidth="1"/>
    <col min="2577" max="2577" width="8.85546875" style="2" customWidth="1"/>
    <col min="2578" max="2579" width="9.5703125" style="2" customWidth="1"/>
    <col min="2580" max="2580" width="9.42578125" style="2" customWidth="1"/>
    <col min="2581" max="2582" width="9.140625" style="2"/>
    <col min="2583" max="2583" width="8" style="2" customWidth="1"/>
    <col min="2584" max="2584" width="1" style="2" customWidth="1"/>
    <col min="2585" max="2816" width="9.140625" style="2"/>
    <col min="2817" max="2817" width="5.42578125" style="2" customWidth="1"/>
    <col min="2818" max="2818" width="24.85546875" style="2" customWidth="1"/>
    <col min="2819" max="2819" width="12.5703125" style="2" customWidth="1"/>
    <col min="2820" max="2820" width="9.5703125" style="2" customWidth="1"/>
    <col min="2821" max="2821" width="6.140625" style="2" customWidth="1"/>
    <col min="2822" max="2822" width="6.85546875" style="2" customWidth="1"/>
    <col min="2823" max="2823" width="9.85546875" style="2" customWidth="1"/>
    <col min="2824" max="2824" width="5.5703125" style="2" customWidth="1"/>
    <col min="2825" max="2825" width="13.5703125" style="2" customWidth="1"/>
    <col min="2826" max="2826" width="11.5703125" style="2" customWidth="1"/>
    <col min="2827" max="2827" width="9" style="2" customWidth="1"/>
    <col min="2828" max="2828" width="2.5703125" style="2" customWidth="1"/>
    <col min="2829" max="2829" width="8.85546875" style="2" customWidth="1"/>
    <col min="2830" max="2830" width="2.42578125" style="2" customWidth="1"/>
    <col min="2831" max="2831" width="9.140625" style="2"/>
    <col min="2832" max="2832" width="9" style="2" customWidth="1"/>
    <col min="2833" max="2833" width="8.85546875" style="2" customWidth="1"/>
    <col min="2834" max="2835" width="9.5703125" style="2" customWidth="1"/>
    <col min="2836" max="2836" width="9.42578125" style="2" customWidth="1"/>
    <col min="2837" max="2838" width="9.140625" style="2"/>
    <col min="2839" max="2839" width="8" style="2" customWidth="1"/>
    <col min="2840" max="2840" width="1" style="2" customWidth="1"/>
    <col min="2841" max="3072" width="9.140625" style="2"/>
    <col min="3073" max="3073" width="5.42578125" style="2" customWidth="1"/>
    <col min="3074" max="3074" width="24.85546875" style="2" customWidth="1"/>
    <col min="3075" max="3075" width="12.5703125" style="2" customWidth="1"/>
    <col min="3076" max="3076" width="9.5703125" style="2" customWidth="1"/>
    <col min="3077" max="3077" width="6.140625" style="2" customWidth="1"/>
    <col min="3078" max="3078" width="6.85546875" style="2" customWidth="1"/>
    <col min="3079" max="3079" width="9.85546875" style="2" customWidth="1"/>
    <col min="3080" max="3080" width="5.5703125" style="2" customWidth="1"/>
    <col min="3081" max="3081" width="13.5703125" style="2" customWidth="1"/>
    <col min="3082" max="3082" width="11.5703125" style="2" customWidth="1"/>
    <col min="3083" max="3083" width="9" style="2" customWidth="1"/>
    <col min="3084" max="3084" width="2.5703125" style="2" customWidth="1"/>
    <col min="3085" max="3085" width="8.85546875" style="2" customWidth="1"/>
    <col min="3086" max="3086" width="2.42578125" style="2" customWidth="1"/>
    <col min="3087" max="3087" width="9.140625" style="2"/>
    <col min="3088" max="3088" width="9" style="2" customWidth="1"/>
    <col min="3089" max="3089" width="8.85546875" style="2" customWidth="1"/>
    <col min="3090" max="3091" width="9.5703125" style="2" customWidth="1"/>
    <col min="3092" max="3092" width="9.42578125" style="2" customWidth="1"/>
    <col min="3093" max="3094" width="9.140625" style="2"/>
    <col min="3095" max="3095" width="8" style="2" customWidth="1"/>
    <col min="3096" max="3096" width="1" style="2" customWidth="1"/>
    <col min="3097" max="3328" width="9.140625" style="2"/>
    <col min="3329" max="3329" width="5.42578125" style="2" customWidth="1"/>
    <col min="3330" max="3330" width="24.85546875" style="2" customWidth="1"/>
    <col min="3331" max="3331" width="12.5703125" style="2" customWidth="1"/>
    <col min="3332" max="3332" width="9.5703125" style="2" customWidth="1"/>
    <col min="3333" max="3333" width="6.140625" style="2" customWidth="1"/>
    <col min="3334" max="3334" width="6.85546875" style="2" customWidth="1"/>
    <col min="3335" max="3335" width="9.85546875" style="2" customWidth="1"/>
    <col min="3336" max="3336" width="5.5703125" style="2" customWidth="1"/>
    <col min="3337" max="3337" width="13.5703125" style="2" customWidth="1"/>
    <col min="3338" max="3338" width="11.5703125" style="2" customWidth="1"/>
    <col min="3339" max="3339" width="9" style="2" customWidth="1"/>
    <col min="3340" max="3340" width="2.5703125" style="2" customWidth="1"/>
    <col min="3341" max="3341" width="8.85546875" style="2" customWidth="1"/>
    <col min="3342" max="3342" width="2.42578125" style="2" customWidth="1"/>
    <col min="3343" max="3343" width="9.140625" style="2"/>
    <col min="3344" max="3344" width="9" style="2" customWidth="1"/>
    <col min="3345" max="3345" width="8.85546875" style="2" customWidth="1"/>
    <col min="3346" max="3347" width="9.5703125" style="2" customWidth="1"/>
    <col min="3348" max="3348" width="9.42578125" style="2" customWidth="1"/>
    <col min="3349" max="3350" width="9.140625" style="2"/>
    <col min="3351" max="3351" width="8" style="2" customWidth="1"/>
    <col min="3352" max="3352" width="1" style="2" customWidth="1"/>
    <col min="3353" max="3584" width="9.140625" style="2"/>
    <col min="3585" max="3585" width="5.42578125" style="2" customWidth="1"/>
    <col min="3586" max="3586" width="24.85546875" style="2" customWidth="1"/>
    <col min="3587" max="3587" width="12.5703125" style="2" customWidth="1"/>
    <col min="3588" max="3588" width="9.5703125" style="2" customWidth="1"/>
    <col min="3589" max="3589" width="6.140625" style="2" customWidth="1"/>
    <col min="3590" max="3590" width="6.85546875" style="2" customWidth="1"/>
    <col min="3591" max="3591" width="9.85546875" style="2" customWidth="1"/>
    <col min="3592" max="3592" width="5.5703125" style="2" customWidth="1"/>
    <col min="3593" max="3593" width="13.5703125" style="2" customWidth="1"/>
    <col min="3594" max="3594" width="11.5703125" style="2" customWidth="1"/>
    <col min="3595" max="3595" width="9" style="2" customWidth="1"/>
    <col min="3596" max="3596" width="2.5703125" style="2" customWidth="1"/>
    <col min="3597" max="3597" width="8.85546875" style="2" customWidth="1"/>
    <col min="3598" max="3598" width="2.42578125" style="2" customWidth="1"/>
    <col min="3599" max="3599" width="9.140625" style="2"/>
    <col min="3600" max="3600" width="9" style="2" customWidth="1"/>
    <col min="3601" max="3601" width="8.85546875" style="2" customWidth="1"/>
    <col min="3602" max="3603" width="9.5703125" style="2" customWidth="1"/>
    <col min="3604" max="3604" width="9.42578125" style="2" customWidth="1"/>
    <col min="3605" max="3606" width="9.140625" style="2"/>
    <col min="3607" max="3607" width="8" style="2" customWidth="1"/>
    <col min="3608" max="3608" width="1" style="2" customWidth="1"/>
    <col min="3609" max="3840" width="9.140625" style="2"/>
    <col min="3841" max="3841" width="5.42578125" style="2" customWidth="1"/>
    <col min="3842" max="3842" width="24.85546875" style="2" customWidth="1"/>
    <col min="3843" max="3843" width="12.5703125" style="2" customWidth="1"/>
    <col min="3844" max="3844" width="9.5703125" style="2" customWidth="1"/>
    <col min="3845" max="3845" width="6.140625" style="2" customWidth="1"/>
    <col min="3846" max="3846" width="6.85546875" style="2" customWidth="1"/>
    <col min="3847" max="3847" width="9.85546875" style="2" customWidth="1"/>
    <col min="3848" max="3848" width="5.5703125" style="2" customWidth="1"/>
    <col min="3849" max="3849" width="13.5703125" style="2" customWidth="1"/>
    <col min="3850" max="3850" width="11.5703125" style="2" customWidth="1"/>
    <col min="3851" max="3851" width="9" style="2" customWidth="1"/>
    <col min="3852" max="3852" width="2.5703125" style="2" customWidth="1"/>
    <col min="3853" max="3853" width="8.85546875" style="2" customWidth="1"/>
    <col min="3854" max="3854" width="2.42578125" style="2" customWidth="1"/>
    <col min="3855" max="3855" width="9.140625" style="2"/>
    <col min="3856" max="3856" width="9" style="2" customWidth="1"/>
    <col min="3857" max="3857" width="8.85546875" style="2" customWidth="1"/>
    <col min="3858" max="3859" width="9.5703125" style="2" customWidth="1"/>
    <col min="3860" max="3860" width="9.42578125" style="2" customWidth="1"/>
    <col min="3861" max="3862" width="9.140625" style="2"/>
    <col min="3863" max="3863" width="8" style="2" customWidth="1"/>
    <col min="3864" max="3864" width="1" style="2" customWidth="1"/>
    <col min="3865" max="4096" width="9.140625" style="2"/>
    <col min="4097" max="4097" width="5.42578125" style="2" customWidth="1"/>
    <col min="4098" max="4098" width="24.85546875" style="2" customWidth="1"/>
    <col min="4099" max="4099" width="12.5703125" style="2" customWidth="1"/>
    <col min="4100" max="4100" width="9.5703125" style="2" customWidth="1"/>
    <col min="4101" max="4101" width="6.140625" style="2" customWidth="1"/>
    <col min="4102" max="4102" width="6.85546875" style="2" customWidth="1"/>
    <col min="4103" max="4103" width="9.85546875" style="2" customWidth="1"/>
    <col min="4104" max="4104" width="5.5703125" style="2" customWidth="1"/>
    <col min="4105" max="4105" width="13.5703125" style="2" customWidth="1"/>
    <col min="4106" max="4106" width="11.5703125" style="2" customWidth="1"/>
    <col min="4107" max="4107" width="9" style="2" customWidth="1"/>
    <col min="4108" max="4108" width="2.5703125" style="2" customWidth="1"/>
    <col min="4109" max="4109" width="8.85546875" style="2" customWidth="1"/>
    <col min="4110" max="4110" width="2.42578125" style="2" customWidth="1"/>
    <col min="4111" max="4111" width="9.140625" style="2"/>
    <col min="4112" max="4112" width="9" style="2" customWidth="1"/>
    <col min="4113" max="4113" width="8.85546875" style="2" customWidth="1"/>
    <col min="4114" max="4115" width="9.5703125" style="2" customWidth="1"/>
    <col min="4116" max="4116" width="9.42578125" style="2" customWidth="1"/>
    <col min="4117" max="4118" width="9.140625" style="2"/>
    <col min="4119" max="4119" width="8" style="2" customWidth="1"/>
    <col min="4120" max="4120" width="1" style="2" customWidth="1"/>
    <col min="4121" max="4352" width="9.140625" style="2"/>
    <col min="4353" max="4353" width="5.42578125" style="2" customWidth="1"/>
    <col min="4354" max="4354" width="24.85546875" style="2" customWidth="1"/>
    <col min="4355" max="4355" width="12.5703125" style="2" customWidth="1"/>
    <col min="4356" max="4356" width="9.5703125" style="2" customWidth="1"/>
    <col min="4357" max="4357" width="6.140625" style="2" customWidth="1"/>
    <col min="4358" max="4358" width="6.85546875" style="2" customWidth="1"/>
    <col min="4359" max="4359" width="9.85546875" style="2" customWidth="1"/>
    <col min="4360" max="4360" width="5.5703125" style="2" customWidth="1"/>
    <col min="4361" max="4361" width="13.5703125" style="2" customWidth="1"/>
    <col min="4362" max="4362" width="11.5703125" style="2" customWidth="1"/>
    <col min="4363" max="4363" width="9" style="2" customWidth="1"/>
    <col min="4364" max="4364" width="2.5703125" style="2" customWidth="1"/>
    <col min="4365" max="4365" width="8.85546875" style="2" customWidth="1"/>
    <col min="4366" max="4366" width="2.42578125" style="2" customWidth="1"/>
    <col min="4367" max="4367" width="9.140625" style="2"/>
    <col min="4368" max="4368" width="9" style="2" customWidth="1"/>
    <col min="4369" max="4369" width="8.85546875" style="2" customWidth="1"/>
    <col min="4370" max="4371" width="9.5703125" style="2" customWidth="1"/>
    <col min="4372" max="4372" width="9.42578125" style="2" customWidth="1"/>
    <col min="4373" max="4374" width="9.140625" style="2"/>
    <col min="4375" max="4375" width="8" style="2" customWidth="1"/>
    <col min="4376" max="4376" width="1" style="2" customWidth="1"/>
    <col min="4377" max="4608" width="9.140625" style="2"/>
    <col min="4609" max="4609" width="5.42578125" style="2" customWidth="1"/>
    <col min="4610" max="4610" width="24.85546875" style="2" customWidth="1"/>
    <col min="4611" max="4611" width="12.5703125" style="2" customWidth="1"/>
    <col min="4612" max="4612" width="9.5703125" style="2" customWidth="1"/>
    <col min="4613" max="4613" width="6.140625" style="2" customWidth="1"/>
    <col min="4614" max="4614" width="6.85546875" style="2" customWidth="1"/>
    <col min="4615" max="4615" width="9.85546875" style="2" customWidth="1"/>
    <col min="4616" max="4616" width="5.5703125" style="2" customWidth="1"/>
    <col min="4617" max="4617" width="13.5703125" style="2" customWidth="1"/>
    <col min="4618" max="4618" width="11.5703125" style="2" customWidth="1"/>
    <col min="4619" max="4619" width="9" style="2" customWidth="1"/>
    <col min="4620" max="4620" width="2.5703125" style="2" customWidth="1"/>
    <col min="4621" max="4621" width="8.85546875" style="2" customWidth="1"/>
    <col min="4622" max="4622" width="2.42578125" style="2" customWidth="1"/>
    <col min="4623" max="4623" width="9.140625" style="2"/>
    <col min="4624" max="4624" width="9" style="2" customWidth="1"/>
    <col min="4625" max="4625" width="8.85546875" style="2" customWidth="1"/>
    <col min="4626" max="4627" width="9.5703125" style="2" customWidth="1"/>
    <col min="4628" max="4628" width="9.42578125" style="2" customWidth="1"/>
    <col min="4629" max="4630" width="9.140625" style="2"/>
    <col min="4631" max="4631" width="8" style="2" customWidth="1"/>
    <col min="4632" max="4632" width="1" style="2" customWidth="1"/>
    <col min="4633" max="4864" width="9.140625" style="2"/>
    <col min="4865" max="4865" width="5.42578125" style="2" customWidth="1"/>
    <col min="4866" max="4866" width="24.85546875" style="2" customWidth="1"/>
    <col min="4867" max="4867" width="12.5703125" style="2" customWidth="1"/>
    <col min="4868" max="4868" width="9.5703125" style="2" customWidth="1"/>
    <col min="4869" max="4869" width="6.140625" style="2" customWidth="1"/>
    <col min="4870" max="4870" width="6.85546875" style="2" customWidth="1"/>
    <col min="4871" max="4871" width="9.85546875" style="2" customWidth="1"/>
    <col min="4872" max="4872" width="5.5703125" style="2" customWidth="1"/>
    <col min="4873" max="4873" width="13.5703125" style="2" customWidth="1"/>
    <col min="4874" max="4874" width="11.5703125" style="2" customWidth="1"/>
    <col min="4875" max="4875" width="9" style="2" customWidth="1"/>
    <col min="4876" max="4876" width="2.5703125" style="2" customWidth="1"/>
    <col min="4877" max="4877" width="8.85546875" style="2" customWidth="1"/>
    <col min="4878" max="4878" width="2.42578125" style="2" customWidth="1"/>
    <col min="4879" max="4879" width="9.140625" style="2"/>
    <col min="4880" max="4880" width="9" style="2" customWidth="1"/>
    <col min="4881" max="4881" width="8.85546875" style="2" customWidth="1"/>
    <col min="4882" max="4883" width="9.5703125" style="2" customWidth="1"/>
    <col min="4884" max="4884" width="9.42578125" style="2" customWidth="1"/>
    <col min="4885" max="4886" width="9.140625" style="2"/>
    <col min="4887" max="4887" width="8" style="2" customWidth="1"/>
    <col min="4888" max="4888" width="1" style="2" customWidth="1"/>
    <col min="4889" max="5120" width="9.140625" style="2"/>
    <col min="5121" max="5121" width="5.42578125" style="2" customWidth="1"/>
    <col min="5122" max="5122" width="24.85546875" style="2" customWidth="1"/>
    <col min="5123" max="5123" width="12.5703125" style="2" customWidth="1"/>
    <col min="5124" max="5124" width="9.5703125" style="2" customWidth="1"/>
    <col min="5125" max="5125" width="6.140625" style="2" customWidth="1"/>
    <col min="5126" max="5126" width="6.85546875" style="2" customWidth="1"/>
    <col min="5127" max="5127" width="9.85546875" style="2" customWidth="1"/>
    <col min="5128" max="5128" width="5.5703125" style="2" customWidth="1"/>
    <col min="5129" max="5129" width="13.5703125" style="2" customWidth="1"/>
    <col min="5130" max="5130" width="11.5703125" style="2" customWidth="1"/>
    <col min="5131" max="5131" width="9" style="2" customWidth="1"/>
    <col min="5132" max="5132" width="2.5703125" style="2" customWidth="1"/>
    <col min="5133" max="5133" width="8.85546875" style="2" customWidth="1"/>
    <col min="5134" max="5134" width="2.42578125" style="2" customWidth="1"/>
    <col min="5135" max="5135" width="9.140625" style="2"/>
    <col min="5136" max="5136" width="9" style="2" customWidth="1"/>
    <col min="5137" max="5137" width="8.85546875" style="2" customWidth="1"/>
    <col min="5138" max="5139" width="9.5703125" style="2" customWidth="1"/>
    <col min="5140" max="5140" width="9.42578125" style="2" customWidth="1"/>
    <col min="5141" max="5142" width="9.140625" style="2"/>
    <col min="5143" max="5143" width="8" style="2" customWidth="1"/>
    <col min="5144" max="5144" width="1" style="2" customWidth="1"/>
    <col min="5145" max="5376" width="9.140625" style="2"/>
    <col min="5377" max="5377" width="5.42578125" style="2" customWidth="1"/>
    <col min="5378" max="5378" width="24.85546875" style="2" customWidth="1"/>
    <col min="5379" max="5379" width="12.5703125" style="2" customWidth="1"/>
    <col min="5380" max="5380" width="9.5703125" style="2" customWidth="1"/>
    <col min="5381" max="5381" width="6.140625" style="2" customWidth="1"/>
    <col min="5382" max="5382" width="6.85546875" style="2" customWidth="1"/>
    <col min="5383" max="5383" width="9.85546875" style="2" customWidth="1"/>
    <col min="5384" max="5384" width="5.5703125" style="2" customWidth="1"/>
    <col min="5385" max="5385" width="13.5703125" style="2" customWidth="1"/>
    <col min="5386" max="5386" width="11.5703125" style="2" customWidth="1"/>
    <col min="5387" max="5387" width="9" style="2" customWidth="1"/>
    <col min="5388" max="5388" width="2.5703125" style="2" customWidth="1"/>
    <col min="5389" max="5389" width="8.85546875" style="2" customWidth="1"/>
    <col min="5390" max="5390" width="2.42578125" style="2" customWidth="1"/>
    <col min="5391" max="5391" width="9.140625" style="2"/>
    <col min="5392" max="5392" width="9" style="2" customWidth="1"/>
    <col min="5393" max="5393" width="8.85546875" style="2" customWidth="1"/>
    <col min="5394" max="5395" width="9.5703125" style="2" customWidth="1"/>
    <col min="5396" max="5396" width="9.42578125" style="2" customWidth="1"/>
    <col min="5397" max="5398" width="9.140625" style="2"/>
    <col min="5399" max="5399" width="8" style="2" customWidth="1"/>
    <col min="5400" max="5400" width="1" style="2" customWidth="1"/>
    <col min="5401" max="5632" width="9.140625" style="2"/>
    <col min="5633" max="5633" width="5.42578125" style="2" customWidth="1"/>
    <col min="5634" max="5634" width="24.85546875" style="2" customWidth="1"/>
    <col min="5635" max="5635" width="12.5703125" style="2" customWidth="1"/>
    <col min="5636" max="5636" width="9.5703125" style="2" customWidth="1"/>
    <col min="5637" max="5637" width="6.140625" style="2" customWidth="1"/>
    <col min="5638" max="5638" width="6.85546875" style="2" customWidth="1"/>
    <col min="5639" max="5639" width="9.85546875" style="2" customWidth="1"/>
    <col min="5640" max="5640" width="5.5703125" style="2" customWidth="1"/>
    <col min="5641" max="5641" width="13.5703125" style="2" customWidth="1"/>
    <col min="5642" max="5642" width="11.5703125" style="2" customWidth="1"/>
    <col min="5643" max="5643" width="9" style="2" customWidth="1"/>
    <col min="5644" max="5644" width="2.5703125" style="2" customWidth="1"/>
    <col min="5645" max="5645" width="8.85546875" style="2" customWidth="1"/>
    <col min="5646" max="5646" width="2.42578125" style="2" customWidth="1"/>
    <col min="5647" max="5647" width="9.140625" style="2"/>
    <col min="5648" max="5648" width="9" style="2" customWidth="1"/>
    <col min="5649" max="5649" width="8.85546875" style="2" customWidth="1"/>
    <col min="5650" max="5651" width="9.5703125" style="2" customWidth="1"/>
    <col min="5652" max="5652" width="9.42578125" style="2" customWidth="1"/>
    <col min="5653" max="5654" width="9.140625" style="2"/>
    <col min="5655" max="5655" width="8" style="2" customWidth="1"/>
    <col min="5656" max="5656" width="1" style="2" customWidth="1"/>
    <col min="5657" max="5888" width="9.140625" style="2"/>
    <col min="5889" max="5889" width="5.42578125" style="2" customWidth="1"/>
    <col min="5890" max="5890" width="24.85546875" style="2" customWidth="1"/>
    <col min="5891" max="5891" width="12.5703125" style="2" customWidth="1"/>
    <col min="5892" max="5892" width="9.5703125" style="2" customWidth="1"/>
    <col min="5893" max="5893" width="6.140625" style="2" customWidth="1"/>
    <col min="5894" max="5894" width="6.85546875" style="2" customWidth="1"/>
    <col min="5895" max="5895" width="9.85546875" style="2" customWidth="1"/>
    <col min="5896" max="5896" width="5.5703125" style="2" customWidth="1"/>
    <col min="5897" max="5897" width="13.5703125" style="2" customWidth="1"/>
    <col min="5898" max="5898" width="11.5703125" style="2" customWidth="1"/>
    <col min="5899" max="5899" width="9" style="2" customWidth="1"/>
    <col min="5900" max="5900" width="2.5703125" style="2" customWidth="1"/>
    <col min="5901" max="5901" width="8.85546875" style="2" customWidth="1"/>
    <col min="5902" max="5902" width="2.42578125" style="2" customWidth="1"/>
    <col min="5903" max="5903" width="9.140625" style="2"/>
    <col min="5904" max="5904" width="9" style="2" customWidth="1"/>
    <col min="5905" max="5905" width="8.85546875" style="2" customWidth="1"/>
    <col min="5906" max="5907" width="9.5703125" style="2" customWidth="1"/>
    <col min="5908" max="5908" width="9.42578125" style="2" customWidth="1"/>
    <col min="5909" max="5910" width="9.140625" style="2"/>
    <col min="5911" max="5911" width="8" style="2" customWidth="1"/>
    <col min="5912" max="5912" width="1" style="2" customWidth="1"/>
    <col min="5913" max="6144" width="9.140625" style="2"/>
    <col min="6145" max="6145" width="5.42578125" style="2" customWidth="1"/>
    <col min="6146" max="6146" width="24.85546875" style="2" customWidth="1"/>
    <col min="6147" max="6147" width="12.5703125" style="2" customWidth="1"/>
    <col min="6148" max="6148" width="9.5703125" style="2" customWidth="1"/>
    <col min="6149" max="6149" width="6.140625" style="2" customWidth="1"/>
    <col min="6150" max="6150" width="6.85546875" style="2" customWidth="1"/>
    <col min="6151" max="6151" width="9.85546875" style="2" customWidth="1"/>
    <col min="6152" max="6152" width="5.5703125" style="2" customWidth="1"/>
    <col min="6153" max="6153" width="13.5703125" style="2" customWidth="1"/>
    <col min="6154" max="6154" width="11.5703125" style="2" customWidth="1"/>
    <col min="6155" max="6155" width="9" style="2" customWidth="1"/>
    <col min="6156" max="6156" width="2.5703125" style="2" customWidth="1"/>
    <col min="6157" max="6157" width="8.85546875" style="2" customWidth="1"/>
    <col min="6158" max="6158" width="2.42578125" style="2" customWidth="1"/>
    <col min="6159" max="6159" width="9.140625" style="2"/>
    <col min="6160" max="6160" width="9" style="2" customWidth="1"/>
    <col min="6161" max="6161" width="8.85546875" style="2" customWidth="1"/>
    <col min="6162" max="6163" width="9.5703125" style="2" customWidth="1"/>
    <col min="6164" max="6164" width="9.42578125" style="2" customWidth="1"/>
    <col min="6165" max="6166" width="9.140625" style="2"/>
    <col min="6167" max="6167" width="8" style="2" customWidth="1"/>
    <col min="6168" max="6168" width="1" style="2" customWidth="1"/>
    <col min="6169" max="6400" width="9.140625" style="2"/>
    <col min="6401" max="6401" width="5.42578125" style="2" customWidth="1"/>
    <col min="6402" max="6402" width="24.85546875" style="2" customWidth="1"/>
    <col min="6403" max="6403" width="12.5703125" style="2" customWidth="1"/>
    <col min="6404" max="6404" width="9.5703125" style="2" customWidth="1"/>
    <col min="6405" max="6405" width="6.140625" style="2" customWidth="1"/>
    <col min="6406" max="6406" width="6.85546875" style="2" customWidth="1"/>
    <col min="6407" max="6407" width="9.85546875" style="2" customWidth="1"/>
    <col min="6408" max="6408" width="5.5703125" style="2" customWidth="1"/>
    <col min="6409" max="6409" width="13.5703125" style="2" customWidth="1"/>
    <col min="6410" max="6410" width="11.5703125" style="2" customWidth="1"/>
    <col min="6411" max="6411" width="9" style="2" customWidth="1"/>
    <col min="6412" max="6412" width="2.5703125" style="2" customWidth="1"/>
    <col min="6413" max="6413" width="8.85546875" style="2" customWidth="1"/>
    <col min="6414" max="6414" width="2.42578125" style="2" customWidth="1"/>
    <col min="6415" max="6415" width="9.140625" style="2"/>
    <col min="6416" max="6416" width="9" style="2" customWidth="1"/>
    <col min="6417" max="6417" width="8.85546875" style="2" customWidth="1"/>
    <col min="6418" max="6419" width="9.5703125" style="2" customWidth="1"/>
    <col min="6420" max="6420" width="9.42578125" style="2" customWidth="1"/>
    <col min="6421" max="6422" width="9.140625" style="2"/>
    <col min="6423" max="6423" width="8" style="2" customWidth="1"/>
    <col min="6424" max="6424" width="1" style="2" customWidth="1"/>
    <col min="6425" max="6656" width="9.140625" style="2"/>
    <col min="6657" max="6657" width="5.42578125" style="2" customWidth="1"/>
    <col min="6658" max="6658" width="24.85546875" style="2" customWidth="1"/>
    <col min="6659" max="6659" width="12.5703125" style="2" customWidth="1"/>
    <col min="6660" max="6660" width="9.5703125" style="2" customWidth="1"/>
    <col min="6661" max="6661" width="6.140625" style="2" customWidth="1"/>
    <col min="6662" max="6662" width="6.85546875" style="2" customWidth="1"/>
    <col min="6663" max="6663" width="9.85546875" style="2" customWidth="1"/>
    <col min="6664" max="6664" width="5.5703125" style="2" customWidth="1"/>
    <col min="6665" max="6665" width="13.5703125" style="2" customWidth="1"/>
    <col min="6666" max="6666" width="11.5703125" style="2" customWidth="1"/>
    <col min="6667" max="6667" width="9" style="2" customWidth="1"/>
    <col min="6668" max="6668" width="2.5703125" style="2" customWidth="1"/>
    <col min="6669" max="6669" width="8.85546875" style="2" customWidth="1"/>
    <col min="6670" max="6670" width="2.42578125" style="2" customWidth="1"/>
    <col min="6671" max="6671" width="9.140625" style="2"/>
    <col min="6672" max="6672" width="9" style="2" customWidth="1"/>
    <col min="6673" max="6673" width="8.85546875" style="2" customWidth="1"/>
    <col min="6674" max="6675" width="9.5703125" style="2" customWidth="1"/>
    <col min="6676" max="6676" width="9.42578125" style="2" customWidth="1"/>
    <col min="6677" max="6678" width="9.140625" style="2"/>
    <col min="6679" max="6679" width="8" style="2" customWidth="1"/>
    <col min="6680" max="6680" width="1" style="2" customWidth="1"/>
    <col min="6681" max="6912" width="9.140625" style="2"/>
    <col min="6913" max="6913" width="5.42578125" style="2" customWidth="1"/>
    <col min="6914" max="6914" width="24.85546875" style="2" customWidth="1"/>
    <col min="6915" max="6915" width="12.5703125" style="2" customWidth="1"/>
    <col min="6916" max="6916" width="9.5703125" style="2" customWidth="1"/>
    <col min="6917" max="6917" width="6.140625" style="2" customWidth="1"/>
    <col min="6918" max="6918" width="6.85546875" style="2" customWidth="1"/>
    <col min="6919" max="6919" width="9.85546875" style="2" customWidth="1"/>
    <col min="6920" max="6920" width="5.5703125" style="2" customWidth="1"/>
    <col min="6921" max="6921" width="13.5703125" style="2" customWidth="1"/>
    <col min="6922" max="6922" width="11.5703125" style="2" customWidth="1"/>
    <col min="6923" max="6923" width="9" style="2" customWidth="1"/>
    <col min="6924" max="6924" width="2.5703125" style="2" customWidth="1"/>
    <col min="6925" max="6925" width="8.85546875" style="2" customWidth="1"/>
    <col min="6926" max="6926" width="2.42578125" style="2" customWidth="1"/>
    <col min="6927" max="6927" width="9.140625" style="2"/>
    <col min="6928" max="6928" width="9" style="2" customWidth="1"/>
    <col min="6929" max="6929" width="8.85546875" style="2" customWidth="1"/>
    <col min="6930" max="6931" width="9.5703125" style="2" customWidth="1"/>
    <col min="6932" max="6932" width="9.42578125" style="2" customWidth="1"/>
    <col min="6933" max="6934" width="9.140625" style="2"/>
    <col min="6935" max="6935" width="8" style="2" customWidth="1"/>
    <col min="6936" max="6936" width="1" style="2" customWidth="1"/>
    <col min="6937" max="7168" width="9.140625" style="2"/>
    <col min="7169" max="7169" width="5.42578125" style="2" customWidth="1"/>
    <col min="7170" max="7170" width="24.85546875" style="2" customWidth="1"/>
    <col min="7171" max="7171" width="12.5703125" style="2" customWidth="1"/>
    <col min="7172" max="7172" width="9.5703125" style="2" customWidth="1"/>
    <col min="7173" max="7173" width="6.140625" style="2" customWidth="1"/>
    <col min="7174" max="7174" width="6.85546875" style="2" customWidth="1"/>
    <col min="7175" max="7175" width="9.85546875" style="2" customWidth="1"/>
    <col min="7176" max="7176" width="5.5703125" style="2" customWidth="1"/>
    <col min="7177" max="7177" width="13.5703125" style="2" customWidth="1"/>
    <col min="7178" max="7178" width="11.5703125" style="2" customWidth="1"/>
    <col min="7179" max="7179" width="9" style="2" customWidth="1"/>
    <col min="7180" max="7180" width="2.5703125" style="2" customWidth="1"/>
    <col min="7181" max="7181" width="8.85546875" style="2" customWidth="1"/>
    <col min="7182" max="7182" width="2.42578125" style="2" customWidth="1"/>
    <col min="7183" max="7183" width="9.140625" style="2"/>
    <col min="7184" max="7184" width="9" style="2" customWidth="1"/>
    <col min="7185" max="7185" width="8.85546875" style="2" customWidth="1"/>
    <col min="7186" max="7187" width="9.5703125" style="2" customWidth="1"/>
    <col min="7188" max="7188" width="9.42578125" style="2" customWidth="1"/>
    <col min="7189" max="7190" width="9.140625" style="2"/>
    <col min="7191" max="7191" width="8" style="2" customWidth="1"/>
    <col min="7192" max="7192" width="1" style="2" customWidth="1"/>
    <col min="7193" max="7424" width="9.140625" style="2"/>
    <col min="7425" max="7425" width="5.42578125" style="2" customWidth="1"/>
    <col min="7426" max="7426" width="24.85546875" style="2" customWidth="1"/>
    <col min="7427" max="7427" width="12.5703125" style="2" customWidth="1"/>
    <col min="7428" max="7428" width="9.5703125" style="2" customWidth="1"/>
    <col min="7429" max="7429" width="6.140625" style="2" customWidth="1"/>
    <col min="7430" max="7430" width="6.85546875" style="2" customWidth="1"/>
    <col min="7431" max="7431" width="9.85546875" style="2" customWidth="1"/>
    <col min="7432" max="7432" width="5.5703125" style="2" customWidth="1"/>
    <col min="7433" max="7433" width="13.5703125" style="2" customWidth="1"/>
    <col min="7434" max="7434" width="11.5703125" style="2" customWidth="1"/>
    <col min="7435" max="7435" width="9" style="2" customWidth="1"/>
    <col min="7436" max="7436" width="2.5703125" style="2" customWidth="1"/>
    <col min="7437" max="7437" width="8.85546875" style="2" customWidth="1"/>
    <col min="7438" max="7438" width="2.42578125" style="2" customWidth="1"/>
    <col min="7439" max="7439" width="9.140625" style="2"/>
    <col min="7440" max="7440" width="9" style="2" customWidth="1"/>
    <col min="7441" max="7441" width="8.85546875" style="2" customWidth="1"/>
    <col min="7442" max="7443" width="9.5703125" style="2" customWidth="1"/>
    <col min="7444" max="7444" width="9.42578125" style="2" customWidth="1"/>
    <col min="7445" max="7446" width="9.140625" style="2"/>
    <col min="7447" max="7447" width="8" style="2" customWidth="1"/>
    <col min="7448" max="7448" width="1" style="2" customWidth="1"/>
    <col min="7449" max="7680" width="9.140625" style="2"/>
    <col min="7681" max="7681" width="5.42578125" style="2" customWidth="1"/>
    <col min="7682" max="7682" width="24.85546875" style="2" customWidth="1"/>
    <col min="7683" max="7683" width="12.5703125" style="2" customWidth="1"/>
    <col min="7684" max="7684" width="9.5703125" style="2" customWidth="1"/>
    <col min="7685" max="7685" width="6.140625" style="2" customWidth="1"/>
    <col min="7686" max="7686" width="6.85546875" style="2" customWidth="1"/>
    <col min="7687" max="7687" width="9.85546875" style="2" customWidth="1"/>
    <col min="7688" max="7688" width="5.5703125" style="2" customWidth="1"/>
    <col min="7689" max="7689" width="13.5703125" style="2" customWidth="1"/>
    <col min="7690" max="7690" width="11.5703125" style="2" customWidth="1"/>
    <col min="7691" max="7691" width="9" style="2" customWidth="1"/>
    <col min="7692" max="7692" width="2.5703125" style="2" customWidth="1"/>
    <col min="7693" max="7693" width="8.85546875" style="2" customWidth="1"/>
    <col min="7694" max="7694" width="2.42578125" style="2" customWidth="1"/>
    <col min="7695" max="7695" width="9.140625" style="2"/>
    <col min="7696" max="7696" width="9" style="2" customWidth="1"/>
    <col min="7697" max="7697" width="8.85546875" style="2" customWidth="1"/>
    <col min="7698" max="7699" width="9.5703125" style="2" customWidth="1"/>
    <col min="7700" max="7700" width="9.42578125" style="2" customWidth="1"/>
    <col min="7701" max="7702" width="9.140625" style="2"/>
    <col min="7703" max="7703" width="8" style="2" customWidth="1"/>
    <col min="7704" max="7704" width="1" style="2" customWidth="1"/>
    <col min="7705" max="7936" width="9.140625" style="2"/>
    <col min="7937" max="7937" width="5.42578125" style="2" customWidth="1"/>
    <col min="7938" max="7938" width="24.85546875" style="2" customWidth="1"/>
    <col min="7939" max="7939" width="12.5703125" style="2" customWidth="1"/>
    <col min="7940" max="7940" width="9.5703125" style="2" customWidth="1"/>
    <col min="7941" max="7941" width="6.140625" style="2" customWidth="1"/>
    <col min="7942" max="7942" width="6.85546875" style="2" customWidth="1"/>
    <col min="7943" max="7943" width="9.85546875" style="2" customWidth="1"/>
    <col min="7944" max="7944" width="5.5703125" style="2" customWidth="1"/>
    <col min="7945" max="7945" width="13.5703125" style="2" customWidth="1"/>
    <col min="7946" max="7946" width="11.5703125" style="2" customWidth="1"/>
    <col min="7947" max="7947" width="9" style="2" customWidth="1"/>
    <col min="7948" max="7948" width="2.5703125" style="2" customWidth="1"/>
    <col min="7949" max="7949" width="8.85546875" style="2" customWidth="1"/>
    <col min="7950" max="7950" width="2.42578125" style="2" customWidth="1"/>
    <col min="7951" max="7951" width="9.140625" style="2"/>
    <col min="7952" max="7952" width="9" style="2" customWidth="1"/>
    <col min="7953" max="7953" width="8.85546875" style="2" customWidth="1"/>
    <col min="7954" max="7955" width="9.5703125" style="2" customWidth="1"/>
    <col min="7956" max="7956" width="9.42578125" style="2" customWidth="1"/>
    <col min="7957" max="7958" width="9.140625" style="2"/>
    <col min="7959" max="7959" width="8" style="2" customWidth="1"/>
    <col min="7960" max="7960" width="1" style="2" customWidth="1"/>
    <col min="7961" max="8192" width="9.140625" style="2"/>
    <col min="8193" max="8193" width="5.42578125" style="2" customWidth="1"/>
    <col min="8194" max="8194" width="24.85546875" style="2" customWidth="1"/>
    <col min="8195" max="8195" width="12.5703125" style="2" customWidth="1"/>
    <col min="8196" max="8196" width="9.5703125" style="2" customWidth="1"/>
    <col min="8197" max="8197" width="6.140625" style="2" customWidth="1"/>
    <col min="8198" max="8198" width="6.85546875" style="2" customWidth="1"/>
    <col min="8199" max="8199" width="9.85546875" style="2" customWidth="1"/>
    <col min="8200" max="8200" width="5.5703125" style="2" customWidth="1"/>
    <col min="8201" max="8201" width="13.5703125" style="2" customWidth="1"/>
    <col min="8202" max="8202" width="11.5703125" style="2" customWidth="1"/>
    <col min="8203" max="8203" width="9" style="2" customWidth="1"/>
    <col min="8204" max="8204" width="2.5703125" style="2" customWidth="1"/>
    <col min="8205" max="8205" width="8.85546875" style="2" customWidth="1"/>
    <col min="8206" max="8206" width="2.42578125" style="2" customWidth="1"/>
    <col min="8207" max="8207" width="9.140625" style="2"/>
    <col min="8208" max="8208" width="9" style="2" customWidth="1"/>
    <col min="8209" max="8209" width="8.85546875" style="2" customWidth="1"/>
    <col min="8210" max="8211" width="9.5703125" style="2" customWidth="1"/>
    <col min="8212" max="8212" width="9.42578125" style="2" customWidth="1"/>
    <col min="8213" max="8214" width="9.140625" style="2"/>
    <col min="8215" max="8215" width="8" style="2" customWidth="1"/>
    <col min="8216" max="8216" width="1" style="2" customWidth="1"/>
    <col min="8217" max="8448" width="9.140625" style="2"/>
    <col min="8449" max="8449" width="5.42578125" style="2" customWidth="1"/>
    <col min="8450" max="8450" width="24.85546875" style="2" customWidth="1"/>
    <col min="8451" max="8451" width="12.5703125" style="2" customWidth="1"/>
    <col min="8452" max="8452" width="9.5703125" style="2" customWidth="1"/>
    <col min="8453" max="8453" width="6.140625" style="2" customWidth="1"/>
    <col min="8454" max="8454" width="6.85546875" style="2" customWidth="1"/>
    <col min="8455" max="8455" width="9.85546875" style="2" customWidth="1"/>
    <col min="8456" max="8456" width="5.5703125" style="2" customWidth="1"/>
    <col min="8457" max="8457" width="13.5703125" style="2" customWidth="1"/>
    <col min="8458" max="8458" width="11.5703125" style="2" customWidth="1"/>
    <col min="8459" max="8459" width="9" style="2" customWidth="1"/>
    <col min="8460" max="8460" width="2.5703125" style="2" customWidth="1"/>
    <col min="8461" max="8461" width="8.85546875" style="2" customWidth="1"/>
    <col min="8462" max="8462" width="2.42578125" style="2" customWidth="1"/>
    <col min="8463" max="8463" width="9.140625" style="2"/>
    <col min="8464" max="8464" width="9" style="2" customWidth="1"/>
    <col min="8465" max="8465" width="8.85546875" style="2" customWidth="1"/>
    <col min="8466" max="8467" width="9.5703125" style="2" customWidth="1"/>
    <col min="8468" max="8468" width="9.42578125" style="2" customWidth="1"/>
    <col min="8469" max="8470" width="9.140625" style="2"/>
    <col min="8471" max="8471" width="8" style="2" customWidth="1"/>
    <col min="8472" max="8472" width="1" style="2" customWidth="1"/>
    <col min="8473" max="8704" width="9.140625" style="2"/>
    <col min="8705" max="8705" width="5.42578125" style="2" customWidth="1"/>
    <col min="8706" max="8706" width="24.85546875" style="2" customWidth="1"/>
    <col min="8707" max="8707" width="12.5703125" style="2" customWidth="1"/>
    <col min="8708" max="8708" width="9.5703125" style="2" customWidth="1"/>
    <col min="8709" max="8709" width="6.140625" style="2" customWidth="1"/>
    <col min="8710" max="8710" width="6.85546875" style="2" customWidth="1"/>
    <col min="8711" max="8711" width="9.85546875" style="2" customWidth="1"/>
    <col min="8712" max="8712" width="5.5703125" style="2" customWidth="1"/>
    <col min="8713" max="8713" width="13.5703125" style="2" customWidth="1"/>
    <col min="8714" max="8714" width="11.5703125" style="2" customWidth="1"/>
    <col min="8715" max="8715" width="9" style="2" customWidth="1"/>
    <col min="8716" max="8716" width="2.5703125" style="2" customWidth="1"/>
    <col min="8717" max="8717" width="8.85546875" style="2" customWidth="1"/>
    <col min="8718" max="8718" width="2.42578125" style="2" customWidth="1"/>
    <col min="8719" max="8719" width="9.140625" style="2"/>
    <col min="8720" max="8720" width="9" style="2" customWidth="1"/>
    <col min="8721" max="8721" width="8.85546875" style="2" customWidth="1"/>
    <col min="8722" max="8723" width="9.5703125" style="2" customWidth="1"/>
    <col min="8724" max="8724" width="9.42578125" style="2" customWidth="1"/>
    <col min="8725" max="8726" width="9.140625" style="2"/>
    <col min="8727" max="8727" width="8" style="2" customWidth="1"/>
    <col min="8728" max="8728" width="1" style="2" customWidth="1"/>
    <col min="8729" max="8960" width="9.140625" style="2"/>
    <col min="8961" max="8961" width="5.42578125" style="2" customWidth="1"/>
    <col min="8962" max="8962" width="24.85546875" style="2" customWidth="1"/>
    <col min="8963" max="8963" width="12.5703125" style="2" customWidth="1"/>
    <col min="8964" max="8964" width="9.5703125" style="2" customWidth="1"/>
    <col min="8965" max="8965" width="6.140625" style="2" customWidth="1"/>
    <col min="8966" max="8966" width="6.85546875" style="2" customWidth="1"/>
    <col min="8967" max="8967" width="9.85546875" style="2" customWidth="1"/>
    <col min="8968" max="8968" width="5.5703125" style="2" customWidth="1"/>
    <col min="8969" max="8969" width="13.5703125" style="2" customWidth="1"/>
    <col min="8970" max="8970" width="11.5703125" style="2" customWidth="1"/>
    <col min="8971" max="8971" width="9" style="2" customWidth="1"/>
    <col min="8972" max="8972" width="2.5703125" style="2" customWidth="1"/>
    <col min="8973" max="8973" width="8.85546875" style="2" customWidth="1"/>
    <col min="8974" max="8974" width="2.42578125" style="2" customWidth="1"/>
    <col min="8975" max="8975" width="9.140625" style="2"/>
    <col min="8976" max="8976" width="9" style="2" customWidth="1"/>
    <col min="8977" max="8977" width="8.85546875" style="2" customWidth="1"/>
    <col min="8978" max="8979" width="9.5703125" style="2" customWidth="1"/>
    <col min="8980" max="8980" width="9.42578125" style="2" customWidth="1"/>
    <col min="8981" max="8982" width="9.140625" style="2"/>
    <col min="8983" max="8983" width="8" style="2" customWidth="1"/>
    <col min="8984" max="8984" width="1" style="2" customWidth="1"/>
    <col min="8985" max="9216" width="9.140625" style="2"/>
    <col min="9217" max="9217" width="5.42578125" style="2" customWidth="1"/>
    <col min="9218" max="9218" width="24.85546875" style="2" customWidth="1"/>
    <col min="9219" max="9219" width="12.5703125" style="2" customWidth="1"/>
    <col min="9220" max="9220" width="9.5703125" style="2" customWidth="1"/>
    <col min="9221" max="9221" width="6.140625" style="2" customWidth="1"/>
    <col min="9222" max="9222" width="6.85546875" style="2" customWidth="1"/>
    <col min="9223" max="9223" width="9.85546875" style="2" customWidth="1"/>
    <col min="9224" max="9224" width="5.5703125" style="2" customWidth="1"/>
    <col min="9225" max="9225" width="13.5703125" style="2" customWidth="1"/>
    <col min="9226" max="9226" width="11.5703125" style="2" customWidth="1"/>
    <col min="9227" max="9227" width="9" style="2" customWidth="1"/>
    <col min="9228" max="9228" width="2.5703125" style="2" customWidth="1"/>
    <col min="9229" max="9229" width="8.85546875" style="2" customWidth="1"/>
    <col min="9230" max="9230" width="2.42578125" style="2" customWidth="1"/>
    <col min="9231" max="9231" width="9.140625" style="2"/>
    <col min="9232" max="9232" width="9" style="2" customWidth="1"/>
    <col min="9233" max="9233" width="8.85546875" style="2" customWidth="1"/>
    <col min="9234" max="9235" width="9.5703125" style="2" customWidth="1"/>
    <col min="9236" max="9236" width="9.42578125" style="2" customWidth="1"/>
    <col min="9237" max="9238" width="9.140625" style="2"/>
    <col min="9239" max="9239" width="8" style="2" customWidth="1"/>
    <col min="9240" max="9240" width="1" style="2" customWidth="1"/>
    <col min="9241" max="9472" width="9.140625" style="2"/>
    <col min="9473" max="9473" width="5.42578125" style="2" customWidth="1"/>
    <col min="9474" max="9474" width="24.85546875" style="2" customWidth="1"/>
    <col min="9475" max="9475" width="12.5703125" style="2" customWidth="1"/>
    <col min="9476" max="9476" width="9.5703125" style="2" customWidth="1"/>
    <col min="9477" max="9477" width="6.140625" style="2" customWidth="1"/>
    <col min="9478" max="9478" width="6.85546875" style="2" customWidth="1"/>
    <col min="9479" max="9479" width="9.85546875" style="2" customWidth="1"/>
    <col min="9480" max="9480" width="5.5703125" style="2" customWidth="1"/>
    <col min="9481" max="9481" width="13.5703125" style="2" customWidth="1"/>
    <col min="9482" max="9482" width="11.5703125" style="2" customWidth="1"/>
    <col min="9483" max="9483" width="9" style="2" customWidth="1"/>
    <col min="9484" max="9484" width="2.5703125" style="2" customWidth="1"/>
    <col min="9485" max="9485" width="8.85546875" style="2" customWidth="1"/>
    <col min="9486" max="9486" width="2.42578125" style="2" customWidth="1"/>
    <col min="9487" max="9487" width="9.140625" style="2"/>
    <col min="9488" max="9488" width="9" style="2" customWidth="1"/>
    <col min="9489" max="9489" width="8.85546875" style="2" customWidth="1"/>
    <col min="9490" max="9491" width="9.5703125" style="2" customWidth="1"/>
    <col min="9492" max="9492" width="9.42578125" style="2" customWidth="1"/>
    <col min="9493" max="9494" width="9.140625" style="2"/>
    <col min="9495" max="9495" width="8" style="2" customWidth="1"/>
    <col min="9496" max="9496" width="1" style="2" customWidth="1"/>
    <col min="9497" max="9728" width="9.140625" style="2"/>
    <col min="9729" max="9729" width="5.42578125" style="2" customWidth="1"/>
    <col min="9730" max="9730" width="24.85546875" style="2" customWidth="1"/>
    <col min="9731" max="9731" width="12.5703125" style="2" customWidth="1"/>
    <col min="9732" max="9732" width="9.5703125" style="2" customWidth="1"/>
    <col min="9733" max="9733" width="6.140625" style="2" customWidth="1"/>
    <col min="9734" max="9734" width="6.85546875" style="2" customWidth="1"/>
    <col min="9735" max="9735" width="9.85546875" style="2" customWidth="1"/>
    <col min="9736" max="9736" width="5.5703125" style="2" customWidth="1"/>
    <col min="9737" max="9737" width="13.5703125" style="2" customWidth="1"/>
    <col min="9738" max="9738" width="11.5703125" style="2" customWidth="1"/>
    <col min="9739" max="9739" width="9" style="2" customWidth="1"/>
    <col min="9740" max="9740" width="2.5703125" style="2" customWidth="1"/>
    <col min="9741" max="9741" width="8.85546875" style="2" customWidth="1"/>
    <col min="9742" max="9742" width="2.42578125" style="2" customWidth="1"/>
    <col min="9743" max="9743" width="9.140625" style="2"/>
    <col min="9744" max="9744" width="9" style="2" customWidth="1"/>
    <col min="9745" max="9745" width="8.85546875" style="2" customWidth="1"/>
    <col min="9746" max="9747" width="9.5703125" style="2" customWidth="1"/>
    <col min="9748" max="9748" width="9.42578125" style="2" customWidth="1"/>
    <col min="9749" max="9750" width="9.140625" style="2"/>
    <col min="9751" max="9751" width="8" style="2" customWidth="1"/>
    <col min="9752" max="9752" width="1" style="2" customWidth="1"/>
    <col min="9753" max="9984" width="9.140625" style="2"/>
    <col min="9985" max="9985" width="5.42578125" style="2" customWidth="1"/>
    <col min="9986" max="9986" width="24.85546875" style="2" customWidth="1"/>
    <col min="9987" max="9987" width="12.5703125" style="2" customWidth="1"/>
    <col min="9988" max="9988" width="9.5703125" style="2" customWidth="1"/>
    <col min="9989" max="9989" width="6.140625" style="2" customWidth="1"/>
    <col min="9990" max="9990" width="6.85546875" style="2" customWidth="1"/>
    <col min="9991" max="9991" width="9.85546875" style="2" customWidth="1"/>
    <col min="9992" max="9992" width="5.5703125" style="2" customWidth="1"/>
    <col min="9993" max="9993" width="13.5703125" style="2" customWidth="1"/>
    <col min="9994" max="9994" width="11.5703125" style="2" customWidth="1"/>
    <col min="9995" max="9995" width="9" style="2" customWidth="1"/>
    <col min="9996" max="9996" width="2.5703125" style="2" customWidth="1"/>
    <col min="9997" max="9997" width="8.85546875" style="2" customWidth="1"/>
    <col min="9998" max="9998" width="2.42578125" style="2" customWidth="1"/>
    <col min="9999" max="9999" width="9.140625" style="2"/>
    <col min="10000" max="10000" width="9" style="2" customWidth="1"/>
    <col min="10001" max="10001" width="8.85546875" style="2" customWidth="1"/>
    <col min="10002" max="10003" width="9.5703125" style="2" customWidth="1"/>
    <col min="10004" max="10004" width="9.42578125" style="2" customWidth="1"/>
    <col min="10005" max="10006" width="9.140625" style="2"/>
    <col min="10007" max="10007" width="8" style="2" customWidth="1"/>
    <col min="10008" max="10008" width="1" style="2" customWidth="1"/>
    <col min="10009" max="10240" width="9.140625" style="2"/>
    <col min="10241" max="10241" width="5.42578125" style="2" customWidth="1"/>
    <col min="10242" max="10242" width="24.85546875" style="2" customWidth="1"/>
    <col min="10243" max="10243" width="12.5703125" style="2" customWidth="1"/>
    <col min="10244" max="10244" width="9.5703125" style="2" customWidth="1"/>
    <col min="10245" max="10245" width="6.140625" style="2" customWidth="1"/>
    <col min="10246" max="10246" width="6.85546875" style="2" customWidth="1"/>
    <col min="10247" max="10247" width="9.85546875" style="2" customWidth="1"/>
    <col min="10248" max="10248" width="5.5703125" style="2" customWidth="1"/>
    <col min="10249" max="10249" width="13.5703125" style="2" customWidth="1"/>
    <col min="10250" max="10250" width="11.5703125" style="2" customWidth="1"/>
    <col min="10251" max="10251" width="9" style="2" customWidth="1"/>
    <col min="10252" max="10252" width="2.5703125" style="2" customWidth="1"/>
    <col min="10253" max="10253" width="8.85546875" style="2" customWidth="1"/>
    <col min="10254" max="10254" width="2.42578125" style="2" customWidth="1"/>
    <col min="10255" max="10255" width="9.140625" style="2"/>
    <col min="10256" max="10256" width="9" style="2" customWidth="1"/>
    <col min="10257" max="10257" width="8.85546875" style="2" customWidth="1"/>
    <col min="10258" max="10259" width="9.5703125" style="2" customWidth="1"/>
    <col min="10260" max="10260" width="9.42578125" style="2" customWidth="1"/>
    <col min="10261" max="10262" width="9.140625" style="2"/>
    <col min="10263" max="10263" width="8" style="2" customWidth="1"/>
    <col min="10264" max="10264" width="1" style="2" customWidth="1"/>
    <col min="10265" max="10496" width="9.140625" style="2"/>
    <col min="10497" max="10497" width="5.42578125" style="2" customWidth="1"/>
    <col min="10498" max="10498" width="24.85546875" style="2" customWidth="1"/>
    <col min="10499" max="10499" width="12.5703125" style="2" customWidth="1"/>
    <col min="10500" max="10500" width="9.5703125" style="2" customWidth="1"/>
    <col min="10501" max="10501" width="6.140625" style="2" customWidth="1"/>
    <col min="10502" max="10502" width="6.85546875" style="2" customWidth="1"/>
    <col min="10503" max="10503" width="9.85546875" style="2" customWidth="1"/>
    <col min="10504" max="10504" width="5.5703125" style="2" customWidth="1"/>
    <col min="10505" max="10505" width="13.5703125" style="2" customWidth="1"/>
    <col min="10506" max="10506" width="11.5703125" style="2" customWidth="1"/>
    <col min="10507" max="10507" width="9" style="2" customWidth="1"/>
    <col min="10508" max="10508" width="2.5703125" style="2" customWidth="1"/>
    <col min="10509" max="10509" width="8.85546875" style="2" customWidth="1"/>
    <col min="10510" max="10510" width="2.42578125" style="2" customWidth="1"/>
    <col min="10511" max="10511" width="9.140625" style="2"/>
    <col min="10512" max="10512" width="9" style="2" customWidth="1"/>
    <col min="10513" max="10513" width="8.85546875" style="2" customWidth="1"/>
    <col min="10514" max="10515" width="9.5703125" style="2" customWidth="1"/>
    <col min="10516" max="10516" width="9.42578125" style="2" customWidth="1"/>
    <col min="10517" max="10518" width="9.140625" style="2"/>
    <col min="10519" max="10519" width="8" style="2" customWidth="1"/>
    <col min="10520" max="10520" width="1" style="2" customWidth="1"/>
    <col min="10521" max="10752" width="9.140625" style="2"/>
    <col min="10753" max="10753" width="5.42578125" style="2" customWidth="1"/>
    <col min="10754" max="10754" width="24.85546875" style="2" customWidth="1"/>
    <col min="10755" max="10755" width="12.5703125" style="2" customWidth="1"/>
    <col min="10756" max="10756" width="9.5703125" style="2" customWidth="1"/>
    <col min="10757" max="10757" width="6.140625" style="2" customWidth="1"/>
    <col min="10758" max="10758" width="6.85546875" style="2" customWidth="1"/>
    <col min="10759" max="10759" width="9.85546875" style="2" customWidth="1"/>
    <col min="10760" max="10760" width="5.5703125" style="2" customWidth="1"/>
    <col min="10761" max="10761" width="13.5703125" style="2" customWidth="1"/>
    <col min="10762" max="10762" width="11.5703125" style="2" customWidth="1"/>
    <col min="10763" max="10763" width="9" style="2" customWidth="1"/>
    <col min="10764" max="10764" width="2.5703125" style="2" customWidth="1"/>
    <col min="10765" max="10765" width="8.85546875" style="2" customWidth="1"/>
    <col min="10766" max="10766" width="2.42578125" style="2" customWidth="1"/>
    <col min="10767" max="10767" width="9.140625" style="2"/>
    <col min="10768" max="10768" width="9" style="2" customWidth="1"/>
    <col min="10769" max="10769" width="8.85546875" style="2" customWidth="1"/>
    <col min="10770" max="10771" width="9.5703125" style="2" customWidth="1"/>
    <col min="10772" max="10772" width="9.42578125" style="2" customWidth="1"/>
    <col min="10773" max="10774" width="9.140625" style="2"/>
    <col min="10775" max="10775" width="8" style="2" customWidth="1"/>
    <col min="10776" max="10776" width="1" style="2" customWidth="1"/>
    <col min="10777" max="11008" width="9.140625" style="2"/>
    <col min="11009" max="11009" width="5.42578125" style="2" customWidth="1"/>
    <col min="11010" max="11010" width="24.85546875" style="2" customWidth="1"/>
    <col min="11011" max="11011" width="12.5703125" style="2" customWidth="1"/>
    <col min="11012" max="11012" width="9.5703125" style="2" customWidth="1"/>
    <col min="11013" max="11013" width="6.140625" style="2" customWidth="1"/>
    <col min="11014" max="11014" width="6.85546875" style="2" customWidth="1"/>
    <col min="11015" max="11015" width="9.85546875" style="2" customWidth="1"/>
    <col min="11016" max="11016" width="5.5703125" style="2" customWidth="1"/>
    <col min="11017" max="11017" width="13.5703125" style="2" customWidth="1"/>
    <col min="11018" max="11018" width="11.5703125" style="2" customWidth="1"/>
    <col min="11019" max="11019" width="9" style="2" customWidth="1"/>
    <col min="11020" max="11020" width="2.5703125" style="2" customWidth="1"/>
    <col min="11021" max="11021" width="8.85546875" style="2" customWidth="1"/>
    <col min="11022" max="11022" width="2.42578125" style="2" customWidth="1"/>
    <col min="11023" max="11023" width="9.140625" style="2"/>
    <col min="11024" max="11024" width="9" style="2" customWidth="1"/>
    <col min="11025" max="11025" width="8.85546875" style="2" customWidth="1"/>
    <col min="11026" max="11027" width="9.5703125" style="2" customWidth="1"/>
    <col min="11028" max="11028" width="9.42578125" style="2" customWidth="1"/>
    <col min="11029" max="11030" width="9.140625" style="2"/>
    <col min="11031" max="11031" width="8" style="2" customWidth="1"/>
    <col min="11032" max="11032" width="1" style="2" customWidth="1"/>
    <col min="11033" max="11264" width="9.140625" style="2"/>
    <col min="11265" max="11265" width="5.42578125" style="2" customWidth="1"/>
    <col min="11266" max="11266" width="24.85546875" style="2" customWidth="1"/>
    <col min="11267" max="11267" width="12.5703125" style="2" customWidth="1"/>
    <col min="11268" max="11268" width="9.5703125" style="2" customWidth="1"/>
    <col min="11269" max="11269" width="6.140625" style="2" customWidth="1"/>
    <col min="11270" max="11270" width="6.85546875" style="2" customWidth="1"/>
    <col min="11271" max="11271" width="9.85546875" style="2" customWidth="1"/>
    <col min="11272" max="11272" width="5.5703125" style="2" customWidth="1"/>
    <col min="11273" max="11273" width="13.5703125" style="2" customWidth="1"/>
    <col min="11274" max="11274" width="11.5703125" style="2" customWidth="1"/>
    <col min="11275" max="11275" width="9" style="2" customWidth="1"/>
    <col min="11276" max="11276" width="2.5703125" style="2" customWidth="1"/>
    <col min="11277" max="11277" width="8.85546875" style="2" customWidth="1"/>
    <col min="11278" max="11278" width="2.42578125" style="2" customWidth="1"/>
    <col min="11279" max="11279" width="9.140625" style="2"/>
    <col min="11280" max="11280" width="9" style="2" customWidth="1"/>
    <col min="11281" max="11281" width="8.85546875" style="2" customWidth="1"/>
    <col min="11282" max="11283" width="9.5703125" style="2" customWidth="1"/>
    <col min="11284" max="11284" width="9.42578125" style="2" customWidth="1"/>
    <col min="11285" max="11286" width="9.140625" style="2"/>
    <col min="11287" max="11287" width="8" style="2" customWidth="1"/>
    <col min="11288" max="11288" width="1" style="2" customWidth="1"/>
    <col min="11289" max="11520" width="9.140625" style="2"/>
    <col min="11521" max="11521" width="5.42578125" style="2" customWidth="1"/>
    <col min="11522" max="11522" width="24.85546875" style="2" customWidth="1"/>
    <col min="11523" max="11523" width="12.5703125" style="2" customWidth="1"/>
    <col min="11524" max="11524" width="9.5703125" style="2" customWidth="1"/>
    <col min="11525" max="11525" width="6.140625" style="2" customWidth="1"/>
    <col min="11526" max="11526" width="6.85546875" style="2" customWidth="1"/>
    <col min="11527" max="11527" width="9.85546875" style="2" customWidth="1"/>
    <col min="11528" max="11528" width="5.5703125" style="2" customWidth="1"/>
    <col min="11529" max="11529" width="13.5703125" style="2" customWidth="1"/>
    <col min="11530" max="11530" width="11.5703125" style="2" customWidth="1"/>
    <col min="11531" max="11531" width="9" style="2" customWidth="1"/>
    <col min="11532" max="11532" width="2.5703125" style="2" customWidth="1"/>
    <col min="11533" max="11533" width="8.85546875" style="2" customWidth="1"/>
    <col min="11534" max="11534" width="2.42578125" style="2" customWidth="1"/>
    <col min="11535" max="11535" width="9.140625" style="2"/>
    <col min="11536" max="11536" width="9" style="2" customWidth="1"/>
    <col min="11537" max="11537" width="8.85546875" style="2" customWidth="1"/>
    <col min="11538" max="11539" width="9.5703125" style="2" customWidth="1"/>
    <col min="11540" max="11540" width="9.42578125" style="2" customWidth="1"/>
    <col min="11541" max="11542" width="9.140625" style="2"/>
    <col min="11543" max="11543" width="8" style="2" customWidth="1"/>
    <col min="11544" max="11544" width="1" style="2" customWidth="1"/>
    <col min="11545" max="11776" width="9.140625" style="2"/>
    <col min="11777" max="11777" width="5.42578125" style="2" customWidth="1"/>
    <col min="11778" max="11778" width="24.85546875" style="2" customWidth="1"/>
    <col min="11779" max="11779" width="12.5703125" style="2" customWidth="1"/>
    <col min="11780" max="11780" width="9.5703125" style="2" customWidth="1"/>
    <col min="11781" max="11781" width="6.140625" style="2" customWidth="1"/>
    <col min="11782" max="11782" width="6.85546875" style="2" customWidth="1"/>
    <col min="11783" max="11783" width="9.85546875" style="2" customWidth="1"/>
    <col min="11784" max="11784" width="5.5703125" style="2" customWidth="1"/>
    <col min="11785" max="11785" width="13.5703125" style="2" customWidth="1"/>
    <col min="11786" max="11786" width="11.5703125" style="2" customWidth="1"/>
    <col min="11787" max="11787" width="9" style="2" customWidth="1"/>
    <col min="11788" max="11788" width="2.5703125" style="2" customWidth="1"/>
    <col min="11789" max="11789" width="8.85546875" style="2" customWidth="1"/>
    <col min="11790" max="11790" width="2.42578125" style="2" customWidth="1"/>
    <col min="11791" max="11791" width="9.140625" style="2"/>
    <col min="11792" max="11792" width="9" style="2" customWidth="1"/>
    <col min="11793" max="11793" width="8.85546875" style="2" customWidth="1"/>
    <col min="11794" max="11795" width="9.5703125" style="2" customWidth="1"/>
    <col min="11796" max="11796" width="9.42578125" style="2" customWidth="1"/>
    <col min="11797" max="11798" width="9.140625" style="2"/>
    <col min="11799" max="11799" width="8" style="2" customWidth="1"/>
    <col min="11800" max="11800" width="1" style="2" customWidth="1"/>
    <col min="11801" max="12032" width="9.140625" style="2"/>
    <col min="12033" max="12033" width="5.42578125" style="2" customWidth="1"/>
    <col min="12034" max="12034" width="24.85546875" style="2" customWidth="1"/>
    <col min="12035" max="12035" width="12.5703125" style="2" customWidth="1"/>
    <col min="12036" max="12036" width="9.5703125" style="2" customWidth="1"/>
    <col min="12037" max="12037" width="6.140625" style="2" customWidth="1"/>
    <col min="12038" max="12038" width="6.85546875" style="2" customWidth="1"/>
    <col min="12039" max="12039" width="9.85546875" style="2" customWidth="1"/>
    <col min="12040" max="12040" width="5.5703125" style="2" customWidth="1"/>
    <col min="12041" max="12041" width="13.5703125" style="2" customWidth="1"/>
    <col min="12042" max="12042" width="11.5703125" style="2" customWidth="1"/>
    <col min="12043" max="12043" width="9" style="2" customWidth="1"/>
    <col min="12044" max="12044" width="2.5703125" style="2" customWidth="1"/>
    <col min="12045" max="12045" width="8.85546875" style="2" customWidth="1"/>
    <col min="12046" max="12046" width="2.42578125" style="2" customWidth="1"/>
    <col min="12047" max="12047" width="9.140625" style="2"/>
    <col min="12048" max="12048" width="9" style="2" customWidth="1"/>
    <col min="12049" max="12049" width="8.85546875" style="2" customWidth="1"/>
    <col min="12050" max="12051" width="9.5703125" style="2" customWidth="1"/>
    <col min="12052" max="12052" width="9.42578125" style="2" customWidth="1"/>
    <col min="12053" max="12054" width="9.140625" style="2"/>
    <col min="12055" max="12055" width="8" style="2" customWidth="1"/>
    <col min="12056" max="12056" width="1" style="2" customWidth="1"/>
    <col min="12057" max="12288" width="9.140625" style="2"/>
    <col min="12289" max="12289" width="5.42578125" style="2" customWidth="1"/>
    <col min="12290" max="12290" width="24.85546875" style="2" customWidth="1"/>
    <col min="12291" max="12291" width="12.5703125" style="2" customWidth="1"/>
    <col min="12292" max="12292" width="9.5703125" style="2" customWidth="1"/>
    <col min="12293" max="12293" width="6.140625" style="2" customWidth="1"/>
    <col min="12294" max="12294" width="6.85546875" style="2" customWidth="1"/>
    <col min="12295" max="12295" width="9.85546875" style="2" customWidth="1"/>
    <col min="12296" max="12296" width="5.5703125" style="2" customWidth="1"/>
    <col min="12297" max="12297" width="13.5703125" style="2" customWidth="1"/>
    <col min="12298" max="12298" width="11.5703125" style="2" customWidth="1"/>
    <col min="12299" max="12299" width="9" style="2" customWidth="1"/>
    <col min="12300" max="12300" width="2.5703125" style="2" customWidth="1"/>
    <col min="12301" max="12301" width="8.85546875" style="2" customWidth="1"/>
    <col min="12302" max="12302" width="2.42578125" style="2" customWidth="1"/>
    <col min="12303" max="12303" width="9.140625" style="2"/>
    <col min="12304" max="12304" width="9" style="2" customWidth="1"/>
    <col min="12305" max="12305" width="8.85546875" style="2" customWidth="1"/>
    <col min="12306" max="12307" width="9.5703125" style="2" customWidth="1"/>
    <col min="12308" max="12308" width="9.42578125" style="2" customWidth="1"/>
    <col min="12309" max="12310" width="9.140625" style="2"/>
    <col min="12311" max="12311" width="8" style="2" customWidth="1"/>
    <col min="12312" max="12312" width="1" style="2" customWidth="1"/>
    <col min="12313" max="12544" width="9.140625" style="2"/>
    <col min="12545" max="12545" width="5.42578125" style="2" customWidth="1"/>
    <col min="12546" max="12546" width="24.85546875" style="2" customWidth="1"/>
    <col min="12547" max="12547" width="12.5703125" style="2" customWidth="1"/>
    <col min="12548" max="12548" width="9.5703125" style="2" customWidth="1"/>
    <col min="12549" max="12549" width="6.140625" style="2" customWidth="1"/>
    <col min="12550" max="12550" width="6.85546875" style="2" customWidth="1"/>
    <col min="12551" max="12551" width="9.85546875" style="2" customWidth="1"/>
    <col min="12552" max="12552" width="5.5703125" style="2" customWidth="1"/>
    <col min="12553" max="12553" width="13.5703125" style="2" customWidth="1"/>
    <col min="12554" max="12554" width="11.5703125" style="2" customWidth="1"/>
    <col min="12555" max="12555" width="9" style="2" customWidth="1"/>
    <col min="12556" max="12556" width="2.5703125" style="2" customWidth="1"/>
    <col min="12557" max="12557" width="8.85546875" style="2" customWidth="1"/>
    <col min="12558" max="12558" width="2.42578125" style="2" customWidth="1"/>
    <col min="12559" max="12559" width="9.140625" style="2"/>
    <col min="12560" max="12560" width="9" style="2" customWidth="1"/>
    <col min="12561" max="12561" width="8.85546875" style="2" customWidth="1"/>
    <col min="12562" max="12563" width="9.5703125" style="2" customWidth="1"/>
    <col min="12564" max="12564" width="9.42578125" style="2" customWidth="1"/>
    <col min="12565" max="12566" width="9.140625" style="2"/>
    <col min="12567" max="12567" width="8" style="2" customWidth="1"/>
    <col min="12568" max="12568" width="1" style="2" customWidth="1"/>
    <col min="12569" max="12800" width="9.140625" style="2"/>
    <col min="12801" max="12801" width="5.42578125" style="2" customWidth="1"/>
    <col min="12802" max="12802" width="24.85546875" style="2" customWidth="1"/>
    <col min="12803" max="12803" width="12.5703125" style="2" customWidth="1"/>
    <col min="12804" max="12804" width="9.5703125" style="2" customWidth="1"/>
    <col min="12805" max="12805" width="6.140625" style="2" customWidth="1"/>
    <col min="12806" max="12806" width="6.85546875" style="2" customWidth="1"/>
    <col min="12807" max="12807" width="9.85546875" style="2" customWidth="1"/>
    <col min="12808" max="12808" width="5.5703125" style="2" customWidth="1"/>
    <col min="12809" max="12809" width="13.5703125" style="2" customWidth="1"/>
    <col min="12810" max="12810" width="11.5703125" style="2" customWidth="1"/>
    <col min="12811" max="12811" width="9" style="2" customWidth="1"/>
    <col min="12812" max="12812" width="2.5703125" style="2" customWidth="1"/>
    <col min="12813" max="12813" width="8.85546875" style="2" customWidth="1"/>
    <col min="12814" max="12814" width="2.42578125" style="2" customWidth="1"/>
    <col min="12815" max="12815" width="9.140625" style="2"/>
    <col min="12816" max="12816" width="9" style="2" customWidth="1"/>
    <col min="12817" max="12817" width="8.85546875" style="2" customWidth="1"/>
    <col min="12818" max="12819" width="9.5703125" style="2" customWidth="1"/>
    <col min="12820" max="12820" width="9.42578125" style="2" customWidth="1"/>
    <col min="12821" max="12822" width="9.140625" style="2"/>
    <col min="12823" max="12823" width="8" style="2" customWidth="1"/>
    <col min="12824" max="12824" width="1" style="2" customWidth="1"/>
    <col min="12825" max="13056" width="9.140625" style="2"/>
    <col min="13057" max="13057" width="5.42578125" style="2" customWidth="1"/>
    <col min="13058" max="13058" width="24.85546875" style="2" customWidth="1"/>
    <col min="13059" max="13059" width="12.5703125" style="2" customWidth="1"/>
    <col min="13060" max="13060" width="9.5703125" style="2" customWidth="1"/>
    <col min="13061" max="13061" width="6.140625" style="2" customWidth="1"/>
    <col min="13062" max="13062" width="6.85546875" style="2" customWidth="1"/>
    <col min="13063" max="13063" width="9.85546875" style="2" customWidth="1"/>
    <col min="13064" max="13064" width="5.5703125" style="2" customWidth="1"/>
    <col min="13065" max="13065" width="13.5703125" style="2" customWidth="1"/>
    <col min="13066" max="13066" width="11.5703125" style="2" customWidth="1"/>
    <col min="13067" max="13067" width="9" style="2" customWidth="1"/>
    <col min="13068" max="13068" width="2.5703125" style="2" customWidth="1"/>
    <col min="13069" max="13069" width="8.85546875" style="2" customWidth="1"/>
    <col min="13070" max="13070" width="2.42578125" style="2" customWidth="1"/>
    <col min="13071" max="13071" width="9.140625" style="2"/>
    <col min="13072" max="13072" width="9" style="2" customWidth="1"/>
    <col min="13073" max="13073" width="8.85546875" style="2" customWidth="1"/>
    <col min="13074" max="13075" width="9.5703125" style="2" customWidth="1"/>
    <col min="13076" max="13076" width="9.42578125" style="2" customWidth="1"/>
    <col min="13077" max="13078" width="9.140625" style="2"/>
    <col min="13079" max="13079" width="8" style="2" customWidth="1"/>
    <col min="13080" max="13080" width="1" style="2" customWidth="1"/>
    <col min="13081" max="13312" width="9.140625" style="2"/>
    <col min="13313" max="13313" width="5.42578125" style="2" customWidth="1"/>
    <col min="13314" max="13314" width="24.85546875" style="2" customWidth="1"/>
    <col min="13315" max="13315" width="12.5703125" style="2" customWidth="1"/>
    <col min="13316" max="13316" width="9.5703125" style="2" customWidth="1"/>
    <col min="13317" max="13317" width="6.140625" style="2" customWidth="1"/>
    <col min="13318" max="13318" width="6.85546875" style="2" customWidth="1"/>
    <col min="13319" max="13319" width="9.85546875" style="2" customWidth="1"/>
    <col min="13320" max="13320" width="5.5703125" style="2" customWidth="1"/>
    <col min="13321" max="13321" width="13.5703125" style="2" customWidth="1"/>
    <col min="13322" max="13322" width="11.5703125" style="2" customWidth="1"/>
    <col min="13323" max="13323" width="9" style="2" customWidth="1"/>
    <col min="13324" max="13324" width="2.5703125" style="2" customWidth="1"/>
    <col min="13325" max="13325" width="8.85546875" style="2" customWidth="1"/>
    <col min="13326" max="13326" width="2.42578125" style="2" customWidth="1"/>
    <col min="13327" max="13327" width="9.140625" style="2"/>
    <col min="13328" max="13328" width="9" style="2" customWidth="1"/>
    <col min="13329" max="13329" width="8.85546875" style="2" customWidth="1"/>
    <col min="13330" max="13331" width="9.5703125" style="2" customWidth="1"/>
    <col min="13332" max="13332" width="9.42578125" style="2" customWidth="1"/>
    <col min="13333" max="13334" width="9.140625" style="2"/>
    <col min="13335" max="13335" width="8" style="2" customWidth="1"/>
    <col min="13336" max="13336" width="1" style="2" customWidth="1"/>
    <col min="13337" max="13568" width="9.140625" style="2"/>
    <col min="13569" max="13569" width="5.42578125" style="2" customWidth="1"/>
    <col min="13570" max="13570" width="24.85546875" style="2" customWidth="1"/>
    <col min="13571" max="13571" width="12.5703125" style="2" customWidth="1"/>
    <col min="13572" max="13572" width="9.5703125" style="2" customWidth="1"/>
    <col min="13573" max="13573" width="6.140625" style="2" customWidth="1"/>
    <col min="13574" max="13574" width="6.85546875" style="2" customWidth="1"/>
    <col min="13575" max="13575" width="9.85546875" style="2" customWidth="1"/>
    <col min="13576" max="13576" width="5.5703125" style="2" customWidth="1"/>
    <col min="13577" max="13577" width="13.5703125" style="2" customWidth="1"/>
    <col min="13578" max="13578" width="11.5703125" style="2" customWidth="1"/>
    <col min="13579" max="13579" width="9" style="2" customWidth="1"/>
    <col min="13580" max="13580" width="2.5703125" style="2" customWidth="1"/>
    <col min="13581" max="13581" width="8.85546875" style="2" customWidth="1"/>
    <col min="13582" max="13582" width="2.42578125" style="2" customWidth="1"/>
    <col min="13583" max="13583" width="9.140625" style="2"/>
    <col min="13584" max="13584" width="9" style="2" customWidth="1"/>
    <col min="13585" max="13585" width="8.85546875" style="2" customWidth="1"/>
    <col min="13586" max="13587" width="9.5703125" style="2" customWidth="1"/>
    <col min="13588" max="13588" width="9.42578125" style="2" customWidth="1"/>
    <col min="13589" max="13590" width="9.140625" style="2"/>
    <col min="13591" max="13591" width="8" style="2" customWidth="1"/>
    <col min="13592" max="13592" width="1" style="2" customWidth="1"/>
    <col min="13593" max="13824" width="9.140625" style="2"/>
    <col min="13825" max="13825" width="5.42578125" style="2" customWidth="1"/>
    <col min="13826" max="13826" width="24.85546875" style="2" customWidth="1"/>
    <col min="13827" max="13827" width="12.5703125" style="2" customWidth="1"/>
    <col min="13828" max="13828" width="9.5703125" style="2" customWidth="1"/>
    <col min="13829" max="13829" width="6.140625" style="2" customWidth="1"/>
    <col min="13830" max="13830" width="6.85546875" style="2" customWidth="1"/>
    <col min="13831" max="13831" width="9.85546875" style="2" customWidth="1"/>
    <col min="13832" max="13832" width="5.5703125" style="2" customWidth="1"/>
    <col min="13833" max="13833" width="13.5703125" style="2" customWidth="1"/>
    <col min="13834" max="13834" width="11.5703125" style="2" customWidth="1"/>
    <col min="13835" max="13835" width="9" style="2" customWidth="1"/>
    <col min="13836" max="13836" width="2.5703125" style="2" customWidth="1"/>
    <col min="13837" max="13837" width="8.85546875" style="2" customWidth="1"/>
    <col min="13838" max="13838" width="2.42578125" style="2" customWidth="1"/>
    <col min="13839" max="13839" width="9.140625" style="2"/>
    <col min="13840" max="13840" width="9" style="2" customWidth="1"/>
    <col min="13841" max="13841" width="8.85546875" style="2" customWidth="1"/>
    <col min="13842" max="13843" width="9.5703125" style="2" customWidth="1"/>
    <col min="13844" max="13844" width="9.42578125" style="2" customWidth="1"/>
    <col min="13845" max="13846" width="9.140625" style="2"/>
    <col min="13847" max="13847" width="8" style="2" customWidth="1"/>
    <col min="13848" max="13848" width="1" style="2" customWidth="1"/>
    <col min="13849" max="14080" width="9.140625" style="2"/>
    <col min="14081" max="14081" width="5.42578125" style="2" customWidth="1"/>
    <col min="14082" max="14082" width="24.85546875" style="2" customWidth="1"/>
    <col min="14083" max="14083" width="12.5703125" style="2" customWidth="1"/>
    <col min="14084" max="14084" width="9.5703125" style="2" customWidth="1"/>
    <col min="14085" max="14085" width="6.140625" style="2" customWidth="1"/>
    <col min="14086" max="14086" width="6.85546875" style="2" customWidth="1"/>
    <col min="14087" max="14087" width="9.85546875" style="2" customWidth="1"/>
    <col min="14088" max="14088" width="5.5703125" style="2" customWidth="1"/>
    <col min="14089" max="14089" width="13.5703125" style="2" customWidth="1"/>
    <col min="14090" max="14090" width="11.5703125" style="2" customWidth="1"/>
    <col min="14091" max="14091" width="9" style="2" customWidth="1"/>
    <col min="14092" max="14092" width="2.5703125" style="2" customWidth="1"/>
    <col min="14093" max="14093" width="8.85546875" style="2" customWidth="1"/>
    <col min="14094" max="14094" width="2.42578125" style="2" customWidth="1"/>
    <col min="14095" max="14095" width="9.140625" style="2"/>
    <col min="14096" max="14096" width="9" style="2" customWidth="1"/>
    <col min="14097" max="14097" width="8.85546875" style="2" customWidth="1"/>
    <col min="14098" max="14099" width="9.5703125" style="2" customWidth="1"/>
    <col min="14100" max="14100" width="9.42578125" style="2" customWidth="1"/>
    <col min="14101" max="14102" width="9.140625" style="2"/>
    <col min="14103" max="14103" width="8" style="2" customWidth="1"/>
    <col min="14104" max="14104" width="1" style="2" customWidth="1"/>
    <col min="14105" max="14336" width="9.140625" style="2"/>
    <col min="14337" max="14337" width="5.42578125" style="2" customWidth="1"/>
    <col min="14338" max="14338" width="24.85546875" style="2" customWidth="1"/>
    <col min="14339" max="14339" width="12.5703125" style="2" customWidth="1"/>
    <col min="14340" max="14340" width="9.5703125" style="2" customWidth="1"/>
    <col min="14341" max="14341" width="6.140625" style="2" customWidth="1"/>
    <col min="14342" max="14342" width="6.85546875" style="2" customWidth="1"/>
    <col min="14343" max="14343" width="9.85546875" style="2" customWidth="1"/>
    <col min="14344" max="14344" width="5.5703125" style="2" customWidth="1"/>
    <col min="14345" max="14345" width="13.5703125" style="2" customWidth="1"/>
    <col min="14346" max="14346" width="11.5703125" style="2" customWidth="1"/>
    <col min="14347" max="14347" width="9" style="2" customWidth="1"/>
    <col min="14348" max="14348" width="2.5703125" style="2" customWidth="1"/>
    <col min="14349" max="14349" width="8.85546875" style="2" customWidth="1"/>
    <col min="14350" max="14350" width="2.42578125" style="2" customWidth="1"/>
    <col min="14351" max="14351" width="9.140625" style="2"/>
    <col min="14352" max="14352" width="9" style="2" customWidth="1"/>
    <col min="14353" max="14353" width="8.85546875" style="2" customWidth="1"/>
    <col min="14354" max="14355" width="9.5703125" style="2" customWidth="1"/>
    <col min="14356" max="14356" width="9.42578125" style="2" customWidth="1"/>
    <col min="14357" max="14358" width="9.140625" style="2"/>
    <col min="14359" max="14359" width="8" style="2" customWidth="1"/>
    <col min="14360" max="14360" width="1" style="2" customWidth="1"/>
    <col min="14361" max="14592" width="9.140625" style="2"/>
    <col min="14593" max="14593" width="5.42578125" style="2" customWidth="1"/>
    <col min="14594" max="14594" width="24.85546875" style="2" customWidth="1"/>
    <col min="14595" max="14595" width="12.5703125" style="2" customWidth="1"/>
    <col min="14596" max="14596" width="9.5703125" style="2" customWidth="1"/>
    <col min="14597" max="14597" width="6.140625" style="2" customWidth="1"/>
    <col min="14598" max="14598" width="6.85546875" style="2" customWidth="1"/>
    <col min="14599" max="14599" width="9.85546875" style="2" customWidth="1"/>
    <col min="14600" max="14600" width="5.5703125" style="2" customWidth="1"/>
    <col min="14601" max="14601" width="13.5703125" style="2" customWidth="1"/>
    <col min="14602" max="14602" width="11.5703125" style="2" customWidth="1"/>
    <col min="14603" max="14603" width="9" style="2" customWidth="1"/>
    <col min="14604" max="14604" width="2.5703125" style="2" customWidth="1"/>
    <col min="14605" max="14605" width="8.85546875" style="2" customWidth="1"/>
    <col min="14606" max="14606" width="2.42578125" style="2" customWidth="1"/>
    <col min="14607" max="14607" width="9.140625" style="2"/>
    <col min="14608" max="14608" width="9" style="2" customWidth="1"/>
    <col min="14609" max="14609" width="8.85546875" style="2" customWidth="1"/>
    <col min="14610" max="14611" width="9.5703125" style="2" customWidth="1"/>
    <col min="14612" max="14612" width="9.42578125" style="2" customWidth="1"/>
    <col min="14613" max="14614" width="9.140625" style="2"/>
    <col min="14615" max="14615" width="8" style="2" customWidth="1"/>
    <col min="14616" max="14616" width="1" style="2" customWidth="1"/>
    <col min="14617" max="14848" width="9.140625" style="2"/>
    <col min="14849" max="14849" width="5.42578125" style="2" customWidth="1"/>
    <col min="14850" max="14850" width="24.85546875" style="2" customWidth="1"/>
    <col min="14851" max="14851" width="12.5703125" style="2" customWidth="1"/>
    <col min="14852" max="14852" width="9.5703125" style="2" customWidth="1"/>
    <col min="14853" max="14853" width="6.140625" style="2" customWidth="1"/>
    <col min="14854" max="14854" width="6.85546875" style="2" customWidth="1"/>
    <col min="14855" max="14855" width="9.85546875" style="2" customWidth="1"/>
    <col min="14856" max="14856" width="5.5703125" style="2" customWidth="1"/>
    <col min="14857" max="14857" width="13.5703125" style="2" customWidth="1"/>
    <col min="14858" max="14858" width="11.5703125" style="2" customWidth="1"/>
    <col min="14859" max="14859" width="9" style="2" customWidth="1"/>
    <col min="14860" max="14860" width="2.5703125" style="2" customWidth="1"/>
    <col min="14861" max="14861" width="8.85546875" style="2" customWidth="1"/>
    <col min="14862" max="14862" width="2.42578125" style="2" customWidth="1"/>
    <col min="14863" max="14863" width="9.140625" style="2"/>
    <col min="14864" max="14864" width="9" style="2" customWidth="1"/>
    <col min="14865" max="14865" width="8.85546875" style="2" customWidth="1"/>
    <col min="14866" max="14867" width="9.5703125" style="2" customWidth="1"/>
    <col min="14868" max="14868" width="9.42578125" style="2" customWidth="1"/>
    <col min="14869" max="14870" width="9.140625" style="2"/>
    <col min="14871" max="14871" width="8" style="2" customWidth="1"/>
    <col min="14872" max="14872" width="1" style="2" customWidth="1"/>
    <col min="14873" max="15104" width="9.140625" style="2"/>
    <col min="15105" max="15105" width="5.42578125" style="2" customWidth="1"/>
    <col min="15106" max="15106" width="24.85546875" style="2" customWidth="1"/>
    <col min="15107" max="15107" width="12.5703125" style="2" customWidth="1"/>
    <col min="15108" max="15108" width="9.5703125" style="2" customWidth="1"/>
    <col min="15109" max="15109" width="6.140625" style="2" customWidth="1"/>
    <col min="15110" max="15110" width="6.85546875" style="2" customWidth="1"/>
    <col min="15111" max="15111" width="9.85546875" style="2" customWidth="1"/>
    <col min="15112" max="15112" width="5.5703125" style="2" customWidth="1"/>
    <col min="15113" max="15113" width="13.5703125" style="2" customWidth="1"/>
    <col min="15114" max="15114" width="11.5703125" style="2" customWidth="1"/>
    <col min="15115" max="15115" width="9" style="2" customWidth="1"/>
    <col min="15116" max="15116" width="2.5703125" style="2" customWidth="1"/>
    <col min="15117" max="15117" width="8.85546875" style="2" customWidth="1"/>
    <col min="15118" max="15118" width="2.42578125" style="2" customWidth="1"/>
    <col min="15119" max="15119" width="9.140625" style="2"/>
    <col min="15120" max="15120" width="9" style="2" customWidth="1"/>
    <col min="15121" max="15121" width="8.85546875" style="2" customWidth="1"/>
    <col min="15122" max="15123" width="9.5703125" style="2" customWidth="1"/>
    <col min="15124" max="15124" width="9.42578125" style="2" customWidth="1"/>
    <col min="15125" max="15126" width="9.140625" style="2"/>
    <col min="15127" max="15127" width="8" style="2" customWidth="1"/>
    <col min="15128" max="15128" width="1" style="2" customWidth="1"/>
    <col min="15129" max="15360" width="9.140625" style="2"/>
    <col min="15361" max="15361" width="5.42578125" style="2" customWidth="1"/>
    <col min="15362" max="15362" width="24.85546875" style="2" customWidth="1"/>
    <col min="15363" max="15363" width="12.5703125" style="2" customWidth="1"/>
    <col min="15364" max="15364" width="9.5703125" style="2" customWidth="1"/>
    <col min="15365" max="15365" width="6.140625" style="2" customWidth="1"/>
    <col min="15366" max="15366" width="6.85546875" style="2" customWidth="1"/>
    <col min="15367" max="15367" width="9.85546875" style="2" customWidth="1"/>
    <col min="15368" max="15368" width="5.5703125" style="2" customWidth="1"/>
    <col min="15369" max="15369" width="13.5703125" style="2" customWidth="1"/>
    <col min="15370" max="15370" width="11.5703125" style="2" customWidth="1"/>
    <col min="15371" max="15371" width="9" style="2" customWidth="1"/>
    <col min="15372" max="15372" width="2.5703125" style="2" customWidth="1"/>
    <col min="15373" max="15373" width="8.85546875" style="2" customWidth="1"/>
    <col min="15374" max="15374" width="2.42578125" style="2" customWidth="1"/>
    <col min="15375" max="15375" width="9.140625" style="2"/>
    <col min="15376" max="15376" width="9" style="2" customWidth="1"/>
    <col min="15377" max="15377" width="8.85546875" style="2" customWidth="1"/>
    <col min="15378" max="15379" width="9.5703125" style="2" customWidth="1"/>
    <col min="15380" max="15380" width="9.42578125" style="2" customWidth="1"/>
    <col min="15381" max="15382" width="9.140625" style="2"/>
    <col min="15383" max="15383" width="8" style="2" customWidth="1"/>
    <col min="15384" max="15384" width="1" style="2" customWidth="1"/>
    <col min="15385" max="15616" width="9.140625" style="2"/>
    <col min="15617" max="15617" width="5.42578125" style="2" customWidth="1"/>
    <col min="15618" max="15618" width="24.85546875" style="2" customWidth="1"/>
    <col min="15619" max="15619" width="12.5703125" style="2" customWidth="1"/>
    <col min="15620" max="15620" width="9.5703125" style="2" customWidth="1"/>
    <col min="15621" max="15621" width="6.140625" style="2" customWidth="1"/>
    <col min="15622" max="15622" width="6.85546875" style="2" customWidth="1"/>
    <col min="15623" max="15623" width="9.85546875" style="2" customWidth="1"/>
    <col min="15624" max="15624" width="5.5703125" style="2" customWidth="1"/>
    <col min="15625" max="15625" width="13.5703125" style="2" customWidth="1"/>
    <col min="15626" max="15626" width="11.5703125" style="2" customWidth="1"/>
    <col min="15627" max="15627" width="9" style="2" customWidth="1"/>
    <col min="15628" max="15628" width="2.5703125" style="2" customWidth="1"/>
    <col min="15629" max="15629" width="8.85546875" style="2" customWidth="1"/>
    <col min="15630" max="15630" width="2.42578125" style="2" customWidth="1"/>
    <col min="15631" max="15631" width="9.140625" style="2"/>
    <col min="15632" max="15632" width="9" style="2" customWidth="1"/>
    <col min="15633" max="15633" width="8.85546875" style="2" customWidth="1"/>
    <col min="15634" max="15635" width="9.5703125" style="2" customWidth="1"/>
    <col min="15636" max="15636" width="9.42578125" style="2" customWidth="1"/>
    <col min="15637" max="15638" width="9.140625" style="2"/>
    <col min="15639" max="15639" width="8" style="2" customWidth="1"/>
    <col min="15640" max="15640" width="1" style="2" customWidth="1"/>
    <col min="15641" max="15872" width="9.140625" style="2"/>
    <col min="15873" max="15873" width="5.42578125" style="2" customWidth="1"/>
    <col min="15874" max="15874" width="24.85546875" style="2" customWidth="1"/>
    <col min="15875" max="15875" width="12.5703125" style="2" customWidth="1"/>
    <col min="15876" max="15876" width="9.5703125" style="2" customWidth="1"/>
    <col min="15877" max="15877" width="6.140625" style="2" customWidth="1"/>
    <col min="15878" max="15878" width="6.85546875" style="2" customWidth="1"/>
    <col min="15879" max="15879" width="9.85546875" style="2" customWidth="1"/>
    <col min="15880" max="15880" width="5.5703125" style="2" customWidth="1"/>
    <col min="15881" max="15881" width="13.5703125" style="2" customWidth="1"/>
    <col min="15882" max="15882" width="11.5703125" style="2" customWidth="1"/>
    <col min="15883" max="15883" width="9" style="2" customWidth="1"/>
    <col min="15884" max="15884" width="2.5703125" style="2" customWidth="1"/>
    <col min="15885" max="15885" width="8.85546875" style="2" customWidth="1"/>
    <col min="15886" max="15886" width="2.42578125" style="2" customWidth="1"/>
    <col min="15887" max="15887" width="9.140625" style="2"/>
    <col min="15888" max="15888" width="9" style="2" customWidth="1"/>
    <col min="15889" max="15889" width="8.85546875" style="2" customWidth="1"/>
    <col min="15890" max="15891" width="9.5703125" style="2" customWidth="1"/>
    <col min="15892" max="15892" width="9.42578125" style="2" customWidth="1"/>
    <col min="15893" max="15894" width="9.140625" style="2"/>
    <col min="15895" max="15895" width="8" style="2" customWidth="1"/>
    <col min="15896" max="15896" width="1" style="2" customWidth="1"/>
    <col min="15897" max="16128" width="9.140625" style="2"/>
    <col min="16129" max="16129" width="5.42578125" style="2" customWidth="1"/>
    <col min="16130" max="16130" width="24.85546875" style="2" customWidth="1"/>
    <col min="16131" max="16131" width="12.5703125" style="2" customWidth="1"/>
    <col min="16132" max="16132" width="9.5703125" style="2" customWidth="1"/>
    <col min="16133" max="16133" width="6.140625" style="2" customWidth="1"/>
    <col min="16134" max="16134" width="6.85546875" style="2" customWidth="1"/>
    <col min="16135" max="16135" width="9.85546875" style="2" customWidth="1"/>
    <col min="16136" max="16136" width="5.5703125" style="2" customWidth="1"/>
    <col min="16137" max="16137" width="13.5703125" style="2" customWidth="1"/>
    <col min="16138" max="16138" width="11.5703125" style="2" customWidth="1"/>
    <col min="16139" max="16139" width="9" style="2" customWidth="1"/>
    <col min="16140" max="16140" width="2.5703125" style="2" customWidth="1"/>
    <col min="16141" max="16141" width="8.85546875" style="2" customWidth="1"/>
    <col min="16142" max="16142" width="2.42578125" style="2" customWidth="1"/>
    <col min="16143" max="16143" width="9.140625" style="2"/>
    <col min="16144" max="16144" width="9" style="2" customWidth="1"/>
    <col min="16145" max="16145" width="8.85546875" style="2" customWidth="1"/>
    <col min="16146" max="16147" width="9.5703125" style="2" customWidth="1"/>
    <col min="16148" max="16148" width="9.42578125" style="2" customWidth="1"/>
    <col min="16149" max="16150" width="9.140625" style="2"/>
    <col min="16151" max="16151" width="8" style="2" customWidth="1"/>
    <col min="16152" max="16152" width="1" style="2" customWidth="1"/>
    <col min="16153" max="16384" width="9.140625" style="2"/>
  </cols>
  <sheetData>
    <row r="1" spans="1:23" x14ac:dyDescent="0.25">
      <c r="A1" s="1"/>
      <c r="Q1" s="1" t="s">
        <v>0</v>
      </c>
    </row>
    <row r="2" spans="1:23" x14ac:dyDescent="0.25">
      <c r="A2" s="1"/>
      <c r="Q2" s="1" t="s">
        <v>1</v>
      </c>
    </row>
    <row r="3" spans="1:23" x14ac:dyDescent="0.25">
      <c r="A3" s="1"/>
      <c r="B3" s="3"/>
      <c r="C3" s="4"/>
      <c r="Q3" s="1" t="s">
        <v>2</v>
      </c>
    </row>
    <row r="4" spans="1:23" x14ac:dyDescent="0.25">
      <c r="A4" s="1"/>
      <c r="Q4" s="1" t="s">
        <v>3</v>
      </c>
    </row>
    <row r="6" spans="1:23" x14ac:dyDescent="0.25">
      <c r="A6" s="572" t="s">
        <v>4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</row>
    <row r="7" spans="1:23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5">
      <c r="A8" s="572" t="s">
        <v>5</v>
      </c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73"/>
      <c r="S8" s="573"/>
      <c r="T8" s="573"/>
      <c r="U8" s="573"/>
      <c r="V8" s="573"/>
      <c r="W8" s="573"/>
    </row>
    <row r="9" spans="1:23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5">
      <c r="A10" s="572" t="s">
        <v>6</v>
      </c>
      <c r="B10" s="572"/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3"/>
      <c r="T10" s="573"/>
      <c r="U10" s="573"/>
      <c r="V10" s="573"/>
      <c r="W10" s="573"/>
    </row>
    <row r="11" spans="1:23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3" spans="1:23" x14ac:dyDescent="0.25">
      <c r="A13" s="574" t="s">
        <v>7</v>
      </c>
      <c r="B13" s="577" t="s">
        <v>8</v>
      </c>
      <c r="C13" s="577" t="s">
        <v>9</v>
      </c>
      <c r="D13" s="577" t="s">
        <v>10</v>
      </c>
      <c r="E13" s="582" t="s">
        <v>11</v>
      </c>
      <c r="F13" s="583"/>
      <c r="G13" s="583"/>
      <c r="H13" s="7"/>
      <c r="I13" s="584" t="s">
        <v>12</v>
      </c>
      <c r="J13" s="577" t="s">
        <v>13</v>
      </c>
      <c r="K13" s="577" t="s">
        <v>14</v>
      </c>
      <c r="L13" s="8"/>
      <c r="M13" s="9"/>
      <c r="N13" s="9"/>
      <c r="O13" s="9"/>
      <c r="P13" s="9"/>
      <c r="Q13" s="606"/>
      <c r="R13" s="606"/>
      <c r="S13" s="9"/>
      <c r="T13" s="9"/>
      <c r="U13" s="10"/>
      <c r="V13" s="9"/>
      <c r="W13" s="7"/>
    </row>
    <row r="14" spans="1:23" x14ac:dyDescent="0.25">
      <c r="A14" s="575"/>
      <c r="B14" s="578"/>
      <c r="C14" s="580"/>
      <c r="D14" s="580"/>
      <c r="E14" s="607" t="s">
        <v>15</v>
      </c>
      <c r="F14" s="608"/>
      <c r="G14" s="608"/>
      <c r="H14" s="609"/>
      <c r="I14" s="585"/>
      <c r="J14" s="578"/>
      <c r="K14" s="578"/>
      <c r="L14" s="610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611"/>
    </row>
    <row r="15" spans="1:23" ht="13.5" customHeight="1" x14ac:dyDescent="0.25">
      <c r="A15" s="575"/>
      <c r="B15" s="578"/>
      <c r="C15" s="580"/>
      <c r="D15" s="580"/>
      <c r="E15" s="612" t="s">
        <v>16</v>
      </c>
      <c r="F15" s="612" t="s">
        <v>17</v>
      </c>
      <c r="G15" s="615" t="s">
        <v>18</v>
      </c>
      <c r="H15" s="612" t="s">
        <v>19</v>
      </c>
      <c r="I15" s="585"/>
      <c r="J15" s="578"/>
      <c r="K15" s="578"/>
      <c r="L15" s="598" t="s">
        <v>20</v>
      </c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600"/>
    </row>
    <row r="16" spans="1:23" ht="18.75" customHeight="1" x14ac:dyDescent="0.25">
      <c r="A16" s="575"/>
      <c r="B16" s="578"/>
      <c r="C16" s="580"/>
      <c r="D16" s="580"/>
      <c r="E16" s="613"/>
      <c r="F16" s="613"/>
      <c r="G16" s="616"/>
      <c r="H16" s="613"/>
      <c r="I16" s="585"/>
      <c r="J16" s="578"/>
      <c r="K16" s="578"/>
      <c r="L16" s="601" t="s">
        <v>21</v>
      </c>
      <c r="M16" s="601" t="s">
        <v>22</v>
      </c>
      <c r="N16" s="601" t="s">
        <v>23</v>
      </c>
      <c r="O16" s="603" t="s">
        <v>24</v>
      </c>
      <c r="P16" s="604"/>
      <c r="Q16" s="605"/>
      <c r="R16" s="603" t="s">
        <v>25</v>
      </c>
      <c r="S16" s="604"/>
      <c r="T16" s="605"/>
      <c r="U16" s="603" t="s">
        <v>26</v>
      </c>
      <c r="V16" s="604"/>
      <c r="W16" s="605"/>
    </row>
    <row r="17" spans="1:25" ht="74.25" customHeight="1" x14ac:dyDescent="0.25">
      <c r="A17" s="576"/>
      <c r="B17" s="579"/>
      <c r="C17" s="581"/>
      <c r="D17" s="581"/>
      <c r="E17" s="614"/>
      <c r="F17" s="614"/>
      <c r="G17" s="617"/>
      <c r="H17" s="614"/>
      <c r="I17" s="586"/>
      <c r="J17" s="579"/>
      <c r="K17" s="579"/>
      <c r="L17" s="602"/>
      <c r="M17" s="602"/>
      <c r="N17" s="602"/>
      <c r="O17" s="11" t="s">
        <v>27</v>
      </c>
      <c r="P17" s="11" t="s">
        <v>28</v>
      </c>
      <c r="Q17" s="11" t="s">
        <v>29</v>
      </c>
      <c r="R17" s="11" t="s">
        <v>27</v>
      </c>
      <c r="S17" s="11" t="s">
        <v>28</v>
      </c>
      <c r="T17" s="11" t="s">
        <v>29</v>
      </c>
      <c r="U17" s="11" t="s">
        <v>27</v>
      </c>
      <c r="V17" s="11" t="s">
        <v>28</v>
      </c>
      <c r="W17" s="11" t="s">
        <v>29</v>
      </c>
    </row>
    <row r="18" spans="1:25" x14ac:dyDescent="0.2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13</v>
      </c>
      <c r="N18" s="12">
        <v>14</v>
      </c>
      <c r="O18" s="587">
        <v>15</v>
      </c>
      <c r="P18" s="588"/>
      <c r="Q18" s="589"/>
      <c r="R18" s="587">
        <v>16</v>
      </c>
      <c r="S18" s="588"/>
      <c r="T18" s="589"/>
      <c r="U18" s="587">
        <v>17</v>
      </c>
      <c r="V18" s="588"/>
      <c r="W18" s="589"/>
    </row>
    <row r="19" spans="1:25" ht="23.45" customHeight="1" x14ac:dyDescent="0.25">
      <c r="A19" s="13" t="s">
        <v>30</v>
      </c>
      <c r="B19" s="590" t="s">
        <v>31</v>
      </c>
      <c r="C19" s="591"/>
      <c r="D19" s="591"/>
      <c r="E19" s="591"/>
      <c r="F19" s="591"/>
      <c r="G19" s="591"/>
      <c r="H19" s="592"/>
      <c r="I19" s="14"/>
      <c r="J19" s="14"/>
      <c r="K19" s="14"/>
      <c r="L19" s="14"/>
      <c r="M19" s="15">
        <f>M21+M33+M51+M75+M85</f>
        <v>5892617</v>
      </c>
      <c r="N19" s="15"/>
      <c r="O19" s="15">
        <f t="shared" ref="O19:W19" si="0">O21+O33+O51+O75+O85</f>
        <v>5943213</v>
      </c>
      <c r="P19" s="15">
        <f t="shared" si="0"/>
        <v>5722702</v>
      </c>
      <c r="Q19" s="15">
        <f t="shared" si="0"/>
        <v>220511</v>
      </c>
      <c r="R19" s="15">
        <f t="shared" si="0"/>
        <v>6302865</v>
      </c>
      <c r="S19" s="15">
        <f t="shared" si="0"/>
        <v>6302865</v>
      </c>
      <c r="T19" s="15">
        <f t="shared" si="0"/>
        <v>0</v>
      </c>
      <c r="U19" s="15">
        <f t="shared" si="0"/>
        <v>5971797</v>
      </c>
      <c r="V19" s="15">
        <f t="shared" si="0"/>
        <v>5971797</v>
      </c>
      <c r="W19" s="15">
        <f t="shared" si="0"/>
        <v>0</v>
      </c>
    </row>
    <row r="20" spans="1:25" ht="16.5" x14ac:dyDescent="0.25">
      <c r="A20" s="14"/>
      <c r="B20" s="593"/>
      <c r="C20" s="594"/>
      <c r="D20" s="594"/>
      <c r="E20" s="594"/>
      <c r="F20" s="594"/>
      <c r="G20" s="595"/>
      <c r="H20" s="14"/>
      <c r="I20" s="596"/>
      <c r="J20" s="597"/>
      <c r="K20" s="14"/>
      <c r="L20" s="14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5" x14ac:dyDescent="0.25">
      <c r="A21" s="590" t="s">
        <v>32</v>
      </c>
      <c r="B21" s="626"/>
      <c r="C21" s="626"/>
      <c r="D21" s="626"/>
      <c r="E21" s="626"/>
      <c r="F21" s="626"/>
      <c r="G21" s="626"/>
      <c r="H21" s="626"/>
      <c r="I21" s="626"/>
      <c r="J21" s="626"/>
      <c r="K21" s="626"/>
      <c r="L21" s="17"/>
      <c r="M21" s="18">
        <f>SUM(M22+M27+M29)</f>
        <v>1200600</v>
      </c>
      <c r="N21" s="18"/>
      <c r="O21" s="18">
        <f>SUM(O22+O27+O30+O32)</f>
        <v>1162027</v>
      </c>
      <c r="P21" s="18">
        <f t="shared" ref="P21:V21" si="1">SUM(P22+P27+P30+P32)</f>
        <v>1162027</v>
      </c>
      <c r="Q21" s="18">
        <f t="shared" si="1"/>
        <v>0</v>
      </c>
      <c r="R21" s="18">
        <f t="shared" si="1"/>
        <v>1168732</v>
      </c>
      <c r="S21" s="18">
        <f t="shared" si="1"/>
        <v>1168732</v>
      </c>
      <c r="T21" s="18">
        <f t="shared" si="1"/>
        <v>0</v>
      </c>
      <c r="U21" s="18">
        <f t="shared" si="1"/>
        <v>1180036</v>
      </c>
      <c r="V21" s="18">
        <f t="shared" si="1"/>
        <v>1180036</v>
      </c>
      <c r="W21" s="18">
        <f>SUM(W22+W27+W29+W32)</f>
        <v>0</v>
      </c>
    </row>
    <row r="22" spans="1:25" ht="22.5" customHeight="1" x14ac:dyDescent="0.25">
      <c r="A22" s="19" t="s">
        <v>33</v>
      </c>
      <c r="B22" s="20" t="s">
        <v>34</v>
      </c>
      <c r="C22" s="21" t="s">
        <v>35</v>
      </c>
      <c r="D22" s="20"/>
      <c r="E22" s="22" t="s">
        <v>36</v>
      </c>
      <c r="F22" s="22" t="s">
        <v>37</v>
      </c>
      <c r="G22" s="22"/>
      <c r="H22" s="22"/>
      <c r="I22" s="624" t="s">
        <v>38</v>
      </c>
      <c r="J22" s="22" t="s">
        <v>39</v>
      </c>
      <c r="K22" s="22" t="s">
        <v>40</v>
      </c>
      <c r="L22" s="22"/>
      <c r="M22" s="23">
        <f>SUM(M23+M26)</f>
        <v>1032600</v>
      </c>
      <c r="N22" s="23"/>
      <c r="O22" s="23">
        <f>SUM(O23)</f>
        <v>997905</v>
      </c>
      <c r="P22" s="23">
        <f t="shared" ref="P22:V22" si="2">SUM(P23)</f>
        <v>997905</v>
      </c>
      <c r="Q22" s="23">
        <f t="shared" si="2"/>
        <v>0</v>
      </c>
      <c r="R22" s="23">
        <f t="shared" si="2"/>
        <v>997905</v>
      </c>
      <c r="S22" s="23">
        <f t="shared" si="2"/>
        <v>997905</v>
      </c>
      <c r="T22" s="23">
        <f t="shared" si="2"/>
        <v>0</v>
      </c>
      <c r="U22" s="23">
        <f t="shared" si="2"/>
        <v>997950</v>
      </c>
      <c r="V22" s="23">
        <f t="shared" si="2"/>
        <v>997950</v>
      </c>
      <c r="W22" s="23">
        <f>SUM(W24:W25)</f>
        <v>0</v>
      </c>
    </row>
    <row r="23" spans="1:25" x14ac:dyDescent="0.25">
      <c r="A23" s="629" t="s">
        <v>41</v>
      </c>
      <c r="B23" s="621" t="s">
        <v>42</v>
      </c>
      <c r="C23" s="21"/>
      <c r="D23" s="20"/>
      <c r="E23" s="22" t="s">
        <v>36</v>
      </c>
      <c r="F23" s="22" t="s">
        <v>37</v>
      </c>
      <c r="G23" s="22" t="s">
        <v>43</v>
      </c>
      <c r="H23" s="22" t="s">
        <v>44</v>
      </c>
      <c r="I23" s="627"/>
      <c r="J23" s="22" t="s">
        <v>45</v>
      </c>
      <c r="K23" s="22" t="s">
        <v>46</v>
      </c>
      <c r="L23" s="22"/>
      <c r="M23" s="23">
        <f>SUM(M24+M25)</f>
        <v>1032600</v>
      </c>
      <c r="N23" s="23"/>
      <c r="O23" s="23">
        <f>SUM(O24+O25)</f>
        <v>997905</v>
      </c>
      <c r="P23" s="23">
        <f t="shared" ref="P23:V23" si="3">SUM(P24+P25)</f>
        <v>997905</v>
      </c>
      <c r="Q23" s="23">
        <f t="shared" si="3"/>
        <v>0</v>
      </c>
      <c r="R23" s="23">
        <f t="shared" si="3"/>
        <v>997905</v>
      </c>
      <c r="S23" s="23">
        <f t="shared" si="3"/>
        <v>997905</v>
      </c>
      <c r="T23" s="23">
        <f t="shared" si="3"/>
        <v>0</v>
      </c>
      <c r="U23" s="23">
        <f t="shared" si="3"/>
        <v>997950</v>
      </c>
      <c r="V23" s="23">
        <f t="shared" si="3"/>
        <v>997950</v>
      </c>
      <c r="W23" s="23">
        <f>SUM(W24:W25)</f>
        <v>0</v>
      </c>
    </row>
    <row r="24" spans="1:25" ht="12.75" customHeight="1" x14ac:dyDescent="0.25">
      <c r="A24" s="630"/>
      <c r="B24" s="622"/>
      <c r="C24" s="21"/>
      <c r="D24" s="20"/>
      <c r="E24" s="22" t="s">
        <v>36</v>
      </c>
      <c r="F24" s="22" t="s">
        <v>37</v>
      </c>
      <c r="G24" s="22" t="s">
        <v>47</v>
      </c>
      <c r="H24" s="22" t="s">
        <v>44</v>
      </c>
      <c r="I24" s="628"/>
      <c r="J24" s="22"/>
      <c r="K24" s="22"/>
      <c r="L24" s="22"/>
      <c r="M24" s="23">
        <v>553600</v>
      </c>
      <c r="N24" s="23"/>
      <c r="O24" s="23">
        <v>540348</v>
      </c>
      <c r="P24" s="23">
        <v>540348</v>
      </c>
      <c r="Q24" s="23"/>
      <c r="R24" s="23">
        <v>540348</v>
      </c>
      <c r="S24" s="23">
        <v>540348</v>
      </c>
      <c r="T24" s="23"/>
      <c r="U24" s="23">
        <v>540393</v>
      </c>
      <c r="V24" s="23">
        <v>540393</v>
      </c>
      <c r="W24" s="23"/>
    </row>
    <row r="25" spans="1:25" ht="21.6" customHeight="1" x14ac:dyDescent="0.25">
      <c r="A25" s="630"/>
      <c r="B25" s="622"/>
      <c r="C25" s="21"/>
      <c r="D25" s="20"/>
      <c r="E25" s="22" t="s">
        <v>36</v>
      </c>
      <c r="F25" s="22" t="s">
        <v>37</v>
      </c>
      <c r="G25" s="22" t="s">
        <v>48</v>
      </c>
      <c r="H25" s="22" t="s">
        <v>44</v>
      </c>
      <c r="I25" s="624"/>
      <c r="J25" s="22"/>
      <c r="K25" s="22"/>
      <c r="L25" s="22"/>
      <c r="M25" s="23">
        <v>479000</v>
      </c>
      <c r="N25" s="23"/>
      <c r="O25" s="23">
        <v>457557</v>
      </c>
      <c r="P25" s="23">
        <v>457557</v>
      </c>
      <c r="Q25" s="23"/>
      <c r="R25" s="23">
        <v>457557</v>
      </c>
      <c r="S25" s="23">
        <v>457557</v>
      </c>
      <c r="T25" s="23"/>
      <c r="U25" s="23">
        <v>457557</v>
      </c>
      <c r="V25" s="23">
        <v>457557</v>
      </c>
      <c r="W25" s="23"/>
    </row>
    <row r="26" spans="1:25" ht="14.25" customHeight="1" x14ac:dyDescent="0.25">
      <c r="A26" s="631"/>
      <c r="B26" s="623"/>
      <c r="C26" s="21"/>
      <c r="D26" s="20"/>
      <c r="E26" s="22"/>
      <c r="F26" s="22"/>
      <c r="G26" s="22"/>
      <c r="H26" s="22"/>
      <c r="I26" s="628"/>
      <c r="J26" s="22"/>
      <c r="K26" s="22"/>
      <c r="L26" s="22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5" ht="33.75" x14ac:dyDescent="0.25">
      <c r="A27" s="19" t="s">
        <v>49</v>
      </c>
      <c r="B27" s="20" t="s">
        <v>50</v>
      </c>
      <c r="C27" s="21" t="s">
        <v>35</v>
      </c>
      <c r="D27" s="20"/>
      <c r="E27" s="22" t="s">
        <v>36</v>
      </c>
      <c r="F27" s="22" t="s">
        <v>37</v>
      </c>
      <c r="G27" s="22" t="s">
        <v>47</v>
      </c>
      <c r="H27" s="22" t="s">
        <v>51</v>
      </c>
      <c r="I27" s="22"/>
      <c r="J27" s="22"/>
      <c r="K27" s="22"/>
      <c r="L27" s="22"/>
      <c r="M27" s="23">
        <f>SUM(M28:M28)</f>
        <v>139350</v>
      </c>
      <c r="N27" s="23"/>
      <c r="O27" s="23">
        <f>SUM(O28:O28)</f>
        <v>137789</v>
      </c>
      <c r="P27" s="23">
        <f t="shared" ref="P27:W27" si="4">SUM(P28:P28)</f>
        <v>137789</v>
      </c>
      <c r="Q27" s="23">
        <f t="shared" si="4"/>
        <v>0</v>
      </c>
      <c r="R27" s="23">
        <f t="shared" si="4"/>
        <v>144303</v>
      </c>
      <c r="S27" s="23">
        <f t="shared" si="4"/>
        <v>144303</v>
      </c>
      <c r="T27" s="23">
        <f t="shared" si="4"/>
        <v>0</v>
      </c>
      <c r="U27" s="23">
        <f t="shared" si="4"/>
        <v>153111</v>
      </c>
      <c r="V27" s="23">
        <f t="shared" si="4"/>
        <v>153111</v>
      </c>
      <c r="W27" s="23">
        <f t="shared" si="4"/>
        <v>0</v>
      </c>
    </row>
    <row r="28" spans="1:25" ht="38.25" customHeight="1" x14ac:dyDescent="0.25">
      <c r="A28" s="19" t="s">
        <v>52</v>
      </c>
      <c r="B28" s="24" t="s">
        <v>42</v>
      </c>
      <c r="C28" s="21"/>
      <c r="D28" s="20"/>
      <c r="E28" s="22" t="s">
        <v>36</v>
      </c>
      <c r="F28" s="22" t="s">
        <v>37</v>
      </c>
      <c r="G28" s="22" t="s">
        <v>47</v>
      </c>
      <c r="H28" s="22" t="s">
        <v>51</v>
      </c>
      <c r="I28" s="22"/>
      <c r="J28" s="22"/>
      <c r="K28" s="22"/>
      <c r="L28" s="22"/>
      <c r="M28" s="23">
        <v>139350</v>
      </c>
      <c r="N28" s="23"/>
      <c r="O28" s="23">
        <v>137789</v>
      </c>
      <c r="P28" s="23">
        <v>137789</v>
      </c>
      <c r="Q28" s="23">
        <v>0</v>
      </c>
      <c r="R28" s="23">
        <v>144303</v>
      </c>
      <c r="S28" s="23">
        <v>144303</v>
      </c>
      <c r="T28" s="23">
        <v>0</v>
      </c>
      <c r="U28" s="23">
        <v>153111</v>
      </c>
      <c r="V28" s="23">
        <v>153111</v>
      </c>
      <c r="W28" s="23">
        <v>0</v>
      </c>
    </row>
    <row r="29" spans="1:25" x14ac:dyDescent="0.25">
      <c r="A29" s="19" t="s">
        <v>53</v>
      </c>
      <c r="B29" s="20" t="s">
        <v>54</v>
      </c>
      <c r="C29" s="21" t="s">
        <v>35</v>
      </c>
      <c r="D29" s="20"/>
      <c r="E29" s="22"/>
      <c r="F29" s="22"/>
      <c r="G29" s="22"/>
      <c r="H29" s="22"/>
      <c r="I29" s="22"/>
      <c r="J29" s="22"/>
      <c r="K29" s="22"/>
      <c r="L29" s="22"/>
      <c r="M29" s="23">
        <f>SUM(M30+M31)</f>
        <v>28650</v>
      </c>
      <c r="N29" s="23"/>
      <c r="O29" s="23">
        <f>SUM(O30+O32)</f>
        <v>26333</v>
      </c>
      <c r="P29" s="23">
        <f t="shared" ref="P29:V29" si="5">SUM(P30+P32)</f>
        <v>26333</v>
      </c>
      <c r="Q29" s="23">
        <f t="shared" si="5"/>
        <v>0</v>
      </c>
      <c r="R29" s="23">
        <f t="shared" si="5"/>
        <v>26524</v>
      </c>
      <c r="S29" s="23">
        <f t="shared" si="5"/>
        <v>26524</v>
      </c>
      <c r="T29" s="23">
        <f t="shared" si="5"/>
        <v>0</v>
      </c>
      <c r="U29" s="23">
        <f t="shared" si="5"/>
        <v>28975</v>
      </c>
      <c r="V29" s="23">
        <f t="shared" si="5"/>
        <v>28975</v>
      </c>
      <c r="W29" s="23">
        <f>SUM(W30)</f>
        <v>0</v>
      </c>
    </row>
    <row r="30" spans="1:25" ht="36.75" customHeight="1" x14ac:dyDescent="0.25">
      <c r="A30" s="19" t="s">
        <v>55</v>
      </c>
      <c r="B30" s="24" t="s">
        <v>42</v>
      </c>
      <c r="C30" s="20"/>
      <c r="D30" s="20"/>
      <c r="E30" s="22" t="s">
        <v>36</v>
      </c>
      <c r="F30" s="22" t="s">
        <v>37</v>
      </c>
      <c r="G30" s="22" t="s">
        <v>47</v>
      </c>
      <c r="H30" s="22" t="s">
        <v>56</v>
      </c>
      <c r="I30" s="22"/>
      <c r="J30" s="22"/>
      <c r="K30" s="22"/>
      <c r="L30" s="22"/>
      <c r="M30" s="23">
        <v>3650</v>
      </c>
      <c r="N30" s="23"/>
      <c r="O30" s="23">
        <f>P30+Q30</f>
        <v>3833</v>
      </c>
      <c r="P30" s="23">
        <v>3833</v>
      </c>
      <c r="Q30" s="23"/>
      <c r="R30" s="23">
        <f>S30+T30</f>
        <v>4024</v>
      </c>
      <c r="S30" s="23">
        <v>4024</v>
      </c>
      <c r="T30" s="23">
        <v>0</v>
      </c>
      <c r="U30" s="23">
        <f>V30+W30</f>
        <v>4225</v>
      </c>
      <c r="V30" s="23">
        <v>4225</v>
      </c>
      <c r="W30" s="23">
        <v>0</v>
      </c>
    </row>
    <row r="31" spans="1:25" ht="36.75" customHeight="1" x14ac:dyDescent="0.25">
      <c r="A31" s="19" t="s">
        <v>57</v>
      </c>
      <c r="B31" s="24" t="s">
        <v>58</v>
      </c>
      <c r="C31" s="20"/>
      <c r="D31" s="20"/>
      <c r="E31" s="22" t="s">
        <v>36</v>
      </c>
      <c r="F31" s="22" t="s">
        <v>59</v>
      </c>
      <c r="G31" s="22" t="s">
        <v>60</v>
      </c>
      <c r="H31" s="22" t="s">
        <v>61</v>
      </c>
      <c r="I31" s="22"/>
      <c r="J31" s="22"/>
      <c r="K31" s="22"/>
      <c r="L31" s="22"/>
      <c r="M31" s="23">
        <f>M32</f>
        <v>25000</v>
      </c>
      <c r="N31" s="23"/>
      <c r="O31" s="23">
        <f t="shared" ref="O31:W31" si="6">O32</f>
        <v>22500</v>
      </c>
      <c r="P31" s="23">
        <f t="shared" si="6"/>
        <v>22500</v>
      </c>
      <c r="Q31" s="23">
        <f t="shared" si="6"/>
        <v>0</v>
      </c>
      <c r="R31" s="23">
        <f t="shared" si="6"/>
        <v>22500</v>
      </c>
      <c r="S31" s="23">
        <f t="shared" si="6"/>
        <v>22500</v>
      </c>
      <c r="T31" s="23">
        <f t="shared" si="6"/>
        <v>0</v>
      </c>
      <c r="U31" s="23">
        <f t="shared" si="6"/>
        <v>24750</v>
      </c>
      <c r="V31" s="23">
        <f t="shared" si="6"/>
        <v>24750</v>
      </c>
      <c r="W31" s="23">
        <f t="shared" si="6"/>
        <v>0</v>
      </c>
      <c r="Y31" s="342">
        <f>M35+M44+M48</f>
        <v>1139120</v>
      </c>
    </row>
    <row r="32" spans="1:25" ht="36.75" customHeight="1" x14ac:dyDescent="0.25">
      <c r="A32" s="19" t="s">
        <v>62</v>
      </c>
      <c r="B32" s="20" t="s">
        <v>50</v>
      </c>
      <c r="C32" s="20"/>
      <c r="D32" s="20"/>
      <c r="E32" s="22" t="s">
        <v>36</v>
      </c>
      <c r="F32" s="22" t="s">
        <v>59</v>
      </c>
      <c r="G32" s="22" t="s">
        <v>60</v>
      </c>
      <c r="H32" s="22" t="s">
        <v>51</v>
      </c>
      <c r="I32" s="22"/>
      <c r="J32" s="22"/>
      <c r="K32" s="22"/>
      <c r="L32" s="22"/>
      <c r="M32" s="23">
        <v>25000</v>
      </c>
      <c r="N32" s="23"/>
      <c r="O32" s="23">
        <f>P32+Q32</f>
        <v>22500</v>
      </c>
      <c r="P32" s="23">
        <v>22500</v>
      </c>
      <c r="Q32" s="23"/>
      <c r="R32" s="23">
        <f>S32+T32</f>
        <v>22500</v>
      </c>
      <c r="S32" s="23">
        <v>22500</v>
      </c>
      <c r="T32" s="23"/>
      <c r="U32" s="23">
        <f>V32+W32</f>
        <v>24750</v>
      </c>
      <c r="V32" s="23">
        <v>24750</v>
      </c>
      <c r="W32" s="23"/>
    </row>
    <row r="33" spans="1:25" ht="21" customHeight="1" x14ac:dyDescent="0.25">
      <c r="A33" s="632" t="s">
        <v>63</v>
      </c>
      <c r="B33" s="633"/>
      <c r="C33" s="633"/>
      <c r="D33" s="633"/>
      <c r="E33" s="633"/>
      <c r="F33" s="633"/>
      <c r="G33" s="633"/>
      <c r="H33" s="633"/>
      <c r="I33" s="633"/>
      <c r="J33" s="633"/>
      <c r="K33" s="633"/>
      <c r="L33" s="25"/>
      <c r="M33" s="26">
        <f>SUM(M34+M43+M47)</f>
        <v>3637330</v>
      </c>
      <c r="N33" s="26">
        <f>SUM(N34+N43+N47)</f>
        <v>0</v>
      </c>
      <c r="O33" s="26">
        <f>SUM(O37+O38+O44+O45+O48+O49)</f>
        <v>3726499</v>
      </c>
      <c r="P33" s="26">
        <f t="shared" ref="P33:V33" si="7">SUM(P37+P38+P44+P45+P48+P49)</f>
        <v>3505988</v>
      </c>
      <c r="Q33" s="26">
        <f t="shared" si="7"/>
        <v>220511</v>
      </c>
      <c r="R33" s="26">
        <f t="shared" si="7"/>
        <v>4079446</v>
      </c>
      <c r="S33" s="26">
        <f t="shared" si="7"/>
        <v>4079446</v>
      </c>
      <c r="T33" s="26">
        <f t="shared" si="7"/>
        <v>0</v>
      </c>
      <c r="U33" s="26">
        <f t="shared" si="7"/>
        <v>3737074</v>
      </c>
      <c r="V33" s="26">
        <f t="shared" si="7"/>
        <v>3737074</v>
      </c>
      <c r="W33" s="26">
        <f>SUM(W34+W43+W47)</f>
        <v>0</v>
      </c>
    </row>
    <row r="34" spans="1:25" ht="22.5" x14ac:dyDescent="0.25">
      <c r="A34" s="27" t="s">
        <v>64</v>
      </c>
      <c r="B34" s="20" t="s">
        <v>65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>
        <f>SUM(M35+M38)</f>
        <v>2602720</v>
      </c>
      <c r="N34" s="23"/>
      <c r="O34" s="23">
        <f>SUM(O35+O38)</f>
        <v>2699372</v>
      </c>
      <c r="P34" s="23">
        <f t="shared" ref="P34:V34" si="8">SUM(P35+P38)</f>
        <v>2478861</v>
      </c>
      <c r="Q34" s="23">
        <f t="shared" si="8"/>
        <v>220511</v>
      </c>
      <c r="R34" s="23">
        <f t="shared" si="8"/>
        <v>2999371</v>
      </c>
      <c r="S34" s="23">
        <f t="shared" si="8"/>
        <v>2999371</v>
      </c>
      <c r="T34" s="23">
        <f t="shared" si="8"/>
        <v>0</v>
      </c>
      <c r="U34" s="23">
        <f>SUM(U35+U38)</f>
        <v>2591670</v>
      </c>
      <c r="V34" s="23">
        <f t="shared" si="8"/>
        <v>2591670</v>
      </c>
      <c r="W34" s="23">
        <f>SUM(W35+W38)</f>
        <v>0</v>
      </c>
    </row>
    <row r="35" spans="1:25" x14ac:dyDescent="0.25">
      <c r="A35" s="618" t="s">
        <v>66</v>
      </c>
      <c r="B35" s="621" t="s">
        <v>67</v>
      </c>
      <c r="C35" s="22"/>
      <c r="D35" s="22"/>
      <c r="E35" s="22" t="s">
        <v>68</v>
      </c>
      <c r="F35" s="22" t="s">
        <v>69</v>
      </c>
      <c r="G35" s="22"/>
      <c r="H35" s="22"/>
      <c r="I35" s="22"/>
      <c r="J35" s="22"/>
      <c r="K35" s="22"/>
      <c r="L35" s="22"/>
      <c r="M35" s="23">
        <f>SUM(M36:M37)</f>
        <v>994800</v>
      </c>
      <c r="N35" s="23"/>
      <c r="O35" s="23">
        <f t="shared" ref="O35:W35" si="9">SUM(O36:O37)</f>
        <v>1040363</v>
      </c>
      <c r="P35" s="23">
        <f t="shared" si="9"/>
        <v>1040363</v>
      </c>
      <c r="Q35" s="23">
        <f t="shared" si="9"/>
        <v>0</v>
      </c>
      <c r="R35" s="23">
        <f t="shared" si="9"/>
        <v>1040363</v>
      </c>
      <c r="S35" s="23">
        <f t="shared" si="9"/>
        <v>1040363</v>
      </c>
      <c r="T35" s="23">
        <f t="shared" si="9"/>
        <v>0</v>
      </c>
      <c r="U35" s="23">
        <f t="shared" si="9"/>
        <v>988345</v>
      </c>
      <c r="V35" s="23">
        <f t="shared" si="9"/>
        <v>988345</v>
      </c>
      <c r="W35" s="23">
        <f t="shared" si="9"/>
        <v>0</v>
      </c>
    </row>
    <row r="36" spans="1:25" ht="15" customHeight="1" x14ac:dyDescent="0.25">
      <c r="A36" s="619"/>
      <c r="B36" s="622"/>
      <c r="C36" s="22"/>
      <c r="D36" s="22"/>
      <c r="E36" s="22" t="s">
        <v>68</v>
      </c>
      <c r="F36" s="22" t="s">
        <v>69</v>
      </c>
      <c r="G36" s="22" t="s">
        <v>70</v>
      </c>
      <c r="H36" s="22" t="s">
        <v>44</v>
      </c>
      <c r="I36" s="624" t="s">
        <v>71</v>
      </c>
      <c r="J36" s="22" t="s">
        <v>39</v>
      </c>
      <c r="K36" s="22" t="s">
        <v>40</v>
      </c>
      <c r="L36" s="22"/>
      <c r="M36" s="23"/>
      <c r="N36" s="23"/>
      <c r="O36" s="23">
        <f>SUM(P36:Q36)</f>
        <v>0</v>
      </c>
      <c r="P36" s="23"/>
      <c r="Q36" s="23"/>
      <c r="R36" s="23">
        <f>SUM(S36:T36)</f>
        <v>0</v>
      </c>
      <c r="S36" s="23"/>
      <c r="T36" s="23"/>
      <c r="U36" s="23">
        <f>SUM(V36:W36)</f>
        <v>0</v>
      </c>
      <c r="V36" s="23"/>
      <c r="W36" s="23"/>
    </row>
    <row r="37" spans="1:25" ht="35.25" customHeight="1" x14ac:dyDescent="0.25">
      <c r="A37" s="620"/>
      <c r="B37" s="623"/>
      <c r="C37" s="22"/>
      <c r="D37" s="22"/>
      <c r="E37" s="22"/>
      <c r="F37" s="22"/>
      <c r="G37" s="22"/>
      <c r="H37" s="22"/>
      <c r="I37" s="625"/>
      <c r="J37" s="28" t="s">
        <v>45</v>
      </c>
      <c r="K37" s="28" t="s">
        <v>46</v>
      </c>
      <c r="L37" s="22"/>
      <c r="M37" s="23">
        <v>994800</v>
      </c>
      <c r="N37" s="23"/>
      <c r="O37" s="23">
        <f>P37+Q37</f>
        <v>1040363</v>
      </c>
      <c r="P37" s="23">
        <v>1040363</v>
      </c>
      <c r="Q37" s="23"/>
      <c r="R37" s="23">
        <f>S37+T37</f>
        <v>1040363</v>
      </c>
      <c r="S37" s="23">
        <v>1040363</v>
      </c>
      <c r="T37" s="23"/>
      <c r="U37" s="23">
        <f>V37+W37</f>
        <v>988345</v>
      </c>
      <c r="V37" s="23">
        <v>988345</v>
      </c>
      <c r="W37" s="23"/>
    </row>
    <row r="38" spans="1:25" ht="57.75" customHeight="1" x14ac:dyDescent="0.25">
      <c r="A38" s="618" t="s">
        <v>72</v>
      </c>
      <c r="B38" s="621" t="s">
        <v>73</v>
      </c>
      <c r="C38" s="20"/>
      <c r="D38" s="29"/>
      <c r="E38" s="22" t="s">
        <v>74</v>
      </c>
      <c r="F38" s="22" t="s">
        <v>36</v>
      </c>
      <c r="G38" s="22"/>
      <c r="H38" s="22"/>
      <c r="I38" s="25" t="s">
        <v>75</v>
      </c>
      <c r="J38" s="22" t="s">
        <v>39</v>
      </c>
      <c r="K38" s="22" t="s">
        <v>40</v>
      </c>
      <c r="L38" s="22"/>
      <c r="M38" s="23">
        <f>SUM(M39:M42)</f>
        <v>1607920</v>
      </c>
      <c r="N38" s="23"/>
      <c r="O38" s="23">
        <f t="shared" ref="O38:W38" si="10">SUM(O39:O42)</f>
        <v>1659009</v>
      </c>
      <c r="P38" s="23">
        <f t="shared" si="10"/>
        <v>1438498</v>
      </c>
      <c r="Q38" s="23">
        <f t="shared" si="10"/>
        <v>220511</v>
      </c>
      <c r="R38" s="23">
        <f t="shared" si="10"/>
        <v>1959008</v>
      </c>
      <c r="S38" s="23">
        <f t="shared" si="10"/>
        <v>1959008</v>
      </c>
      <c r="T38" s="23">
        <f t="shared" si="10"/>
        <v>0</v>
      </c>
      <c r="U38" s="23">
        <f t="shared" si="10"/>
        <v>1603325</v>
      </c>
      <c r="V38" s="23">
        <f t="shared" si="10"/>
        <v>1603325</v>
      </c>
      <c r="W38" s="23">
        <f t="shared" si="10"/>
        <v>0</v>
      </c>
    </row>
    <row r="39" spans="1:25" ht="57" customHeight="1" x14ac:dyDescent="0.25">
      <c r="A39" s="619"/>
      <c r="B39" s="622"/>
      <c r="C39" s="20" t="s">
        <v>76</v>
      </c>
      <c r="D39" s="27" t="s">
        <v>77</v>
      </c>
      <c r="E39" s="22" t="s">
        <v>74</v>
      </c>
      <c r="F39" s="22" t="s">
        <v>36</v>
      </c>
      <c r="G39" s="22" t="s">
        <v>78</v>
      </c>
      <c r="H39" s="22" t="s">
        <v>79</v>
      </c>
      <c r="I39" s="25" t="s">
        <v>80</v>
      </c>
      <c r="J39" s="28" t="s">
        <v>45</v>
      </c>
      <c r="K39" s="28" t="s">
        <v>46</v>
      </c>
      <c r="L39" s="22"/>
      <c r="M39" s="23">
        <v>1607920</v>
      </c>
      <c r="N39" s="23"/>
      <c r="O39" s="23">
        <f>P39+Q39</f>
        <v>1659009</v>
      </c>
      <c r="P39" s="23">
        <v>1438498</v>
      </c>
      <c r="Q39" s="23">
        <v>220511</v>
      </c>
      <c r="R39" s="23">
        <f>S39+T39</f>
        <v>1959008</v>
      </c>
      <c r="S39" s="23">
        <v>1959008</v>
      </c>
      <c r="T39" s="23"/>
      <c r="U39" s="23">
        <f>V39+W39</f>
        <v>1603325</v>
      </c>
      <c r="V39" s="23">
        <v>1603325</v>
      </c>
      <c r="W39" s="23"/>
    </row>
    <row r="40" spans="1:25" x14ac:dyDescent="0.25">
      <c r="A40" s="619"/>
      <c r="B40" s="622"/>
      <c r="C40" s="30"/>
      <c r="D40" s="27"/>
      <c r="E40" s="22"/>
      <c r="F40" s="22"/>
      <c r="G40" s="22"/>
      <c r="H40" s="22"/>
      <c r="I40" s="22"/>
      <c r="J40" s="22"/>
      <c r="K40" s="22"/>
      <c r="L40" s="22"/>
      <c r="M40" s="23"/>
      <c r="N40" s="23"/>
      <c r="O40" s="23">
        <f>SUM(P40:Q40)</f>
        <v>0</v>
      </c>
      <c r="P40" s="23"/>
      <c r="Q40" s="23">
        <v>0</v>
      </c>
      <c r="R40" s="23">
        <f>SUM(S40:T40)</f>
        <v>0</v>
      </c>
      <c r="S40" s="23"/>
      <c r="T40" s="23">
        <v>0</v>
      </c>
      <c r="U40" s="23">
        <f>SUM(V40:W40)</f>
        <v>0</v>
      </c>
      <c r="V40" s="23"/>
      <c r="W40" s="23">
        <v>0</v>
      </c>
    </row>
    <row r="41" spans="1:25" ht="15" customHeight="1" x14ac:dyDescent="0.25">
      <c r="A41" s="619"/>
      <c r="B41" s="622"/>
      <c r="C41" s="20"/>
      <c r="D41" s="27"/>
      <c r="E41" s="22"/>
      <c r="F41" s="22"/>
      <c r="G41" s="22"/>
      <c r="H41" s="22"/>
      <c r="I41" s="22"/>
      <c r="J41" s="22"/>
      <c r="K41" s="22"/>
      <c r="L41" s="22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25" ht="10.7" customHeight="1" x14ac:dyDescent="0.25">
      <c r="A42" s="619"/>
      <c r="B42" s="622"/>
      <c r="C42" s="30"/>
      <c r="D42" s="27"/>
      <c r="E42" s="22"/>
      <c r="F42" s="22"/>
      <c r="G42" s="22"/>
      <c r="H42" s="22"/>
      <c r="I42" s="22"/>
      <c r="J42" s="22"/>
      <c r="K42" s="22"/>
      <c r="L42" s="22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5" ht="21" customHeight="1" x14ac:dyDescent="0.25">
      <c r="A43" s="27" t="s">
        <v>81</v>
      </c>
      <c r="B43" s="20" t="s">
        <v>82</v>
      </c>
      <c r="C43" s="25"/>
      <c r="D43" s="22"/>
      <c r="E43" s="22"/>
      <c r="F43" s="22"/>
      <c r="G43" s="22"/>
      <c r="H43" s="22"/>
      <c r="I43" s="22"/>
      <c r="J43" s="22"/>
      <c r="K43" s="22"/>
      <c r="L43" s="22"/>
      <c r="M43" s="23">
        <f>SUM(M44:M46)</f>
        <v>1026790</v>
      </c>
      <c r="N43" s="23"/>
      <c r="O43" s="23">
        <f>SUM(O44+O45)</f>
        <v>1018916</v>
      </c>
      <c r="P43" s="23">
        <f t="shared" ref="P43:V43" si="11">SUM(P44+P45)</f>
        <v>1018916</v>
      </c>
      <c r="Q43" s="23">
        <f t="shared" si="11"/>
        <v>0</v>
      </c>
      <c r="R43" s="23">
        <f t="shared" si="11"/>
        <v>1071443</v>
      </c>
      <c r="S43" s="23">
        <f t="shared" si="11"/>
        <v>1071443</v>
      </c>
      <c r="T43" s="23">
        <f t="shared" si="11"/>
        <v>0</v>
      </c>
      <c r="U43" s="23">
        <f t="shared" si="11"/>
        <v>1136329</v>
      </c>
      <c r="V43" s="23">
        <f t="shared" si="11"/>
        <v>1136329</v>
      </c>
      <c r="W43" s="23">
        <f>SUM(W44:W46)</f>
        <v>0</v>
      </c>
    </row>
    <row r="44" spans="1:25" ht="47.25" customHeight="1" x14ac:dyDescent="0.25">
      <c r="A44" s="27" t="s">
        <v>83</v>
      </c>
      <c r="B44" s="20" t="s">
        <v>67</v>
      </c>
      <c r="C44" s="25"/>
      <c r="D44" s="31"/>
      <c r="E44" s="22" t="s">
        <v>68</v>
      </c>
      <c r="F44" s="22" t="s">
        <v>69</v>
      </c>
      <c r="G44" s="22" t="s">
        <v>70</v>
      </c>
      <c r="H44" s="22" t="s">
        <v>51</v>
      </c>
      <c r="I44" s="22"/>
      <c r="J44" s="22"/>
      <c r="K44" s="22"/>
      <c r="L44" s="22"/>
      <c r="M44" s="23">
        <v>142800</v>
      </c>
      <c r="N44" s="23"/>
      <c r="O44" s="23">
        <f>P44+Q44</f>
        <v>133314</v>
      </c>
      <c r="P44" s="23">
        <v>133314</v>
      </c>
      <c r="Q44" s="23">
        <v>0</v>
      </c>
      <c r="R44" s="23">
        <f>S44+T44</f>
        <v>138996</v>
      </c>
      <c r="S44" s="23">
        <v>138996</v>
      </c>
      <c r="T44" s="23">
        <v>0</v>
      </c>
      <c r="U44" s="23">
        <f>V44+W44</f>
        <v>152491</v>
      </c>
      <c r="V44" s="23">
        <v>152491</v>
      </c>
      <c r="W44" s="23">
        <v>0</v>
      </c>
    </row>
    <row r="45" spans="1:25" ht="59.25" customHeight="1" x14ac:dyDescent="0.25">
      <c r="A45" s="27" t="s">
        <v>84</v>
      </c>
      <c r="B45" s="621" t="s">
        <v>73</v>
      </c>
      <c r="C45" s="20" t="s">
        <v>76</v>
      </c>
      <c r="D45" s="31" t="s">
        <v>77</v>
      </c>
      <c r="E45" s="22" t="s">
        <v>74</v>
      </c>
      <c r="F45" s="22" t="s">
        <v>36</v>
      </c>
      <c r="G45" s="22" t="s">
        <v>78</v>
      </c>
      <c r="H45" s="22" t="s">
        <v>51</v>
      </c>
      <c r="I45" s="22"/>
      <c r="J45" s="22"/>
      <c r="K45" s="22"/>
      <c r="L45" s="22"/>
      <c r="M45" s="23">
        <v>883990</v>
      </c>
      <c r="N45" s="23"/>
      <c r="O45" s="23">
        <f>P45+Q45</f>
        <v>885602</v>
      </c>
      <c r="P45" s="23">
        <v>885602</v>
      </c>
      <c r="Q45" s="23">
        <v>0</v>
      </c>
      <c r="R45" s="23">
        <f>S45+T45</f>
        <v>932447</v>
      </c>
      <c r="S45" s="23">
        <v>932447</v>
      </c>
      <c r="T45" s="23">
        <v>0</v>
      </c>
      <c r="U45" s="23">
        <f>V45+W45</f>
        <v>983838</v>
      </c>
      <c r="V45" s="23">
        <v>983838</v>
      </c>
      <c r="W45" s="23">
        <v>0</v>
      </c>
    </row>
    <row r="46" spans="1:25" ht="19.350000000000001" customHeight="1" x14ac:dyDescent="0.25">
      <c r="A46" s="27"/>
      <c r="B46" s="623"/>
      <c r="C46" s="30"/>
      <c r="D46" s="27"/>
      <c r="E46" s="22"/>
      <c r="F46" s="22"/>
      <c r="G46" s="22"/>
      <c r="H46" s="22"/>
      <c r="I46" s="22"/>
      <c r="J46" s="22"/>
      <c r="K46" s="22"/>
      <c r="L46" s="22"/>
      <c r="M46" s="23"/>
      <c r="N46" s="23"/>
      <c r="O46" s="23">
        <f>SUM(P46:Q46)</f>
        <v>0</v>
      </c>
      <c r="P46" s="23"/>
      <c r="Q46" s="23">
        <v>0</v>
      </c>
      <c r="R46" s="23">
        <f>SUM(S46:T46)</f>
        <v>0</v>
      </c>
      <c r="S46" s="23"/>
      <c r="T46" s="23">
        <v>0</v>
      </c>
      <c r="U46" s="23">
        <f>SUM(V46:W46)</f>
        <v>0</v>
      </c>
      <c r="V46" s="23"/>
      <c r="W46" s="23">
        <v>0</v>
      </c>
    </row>
    <row r="47" spans="1:25" x14ac:dyDescent="0.25">
      <c r="A47" s="27" t="s">
        <v>85</v>
      </c>
      <c r="B47" s="20" t="s">
        <v>54</v>
      </c>
      <c r="C47" s="27"/>
      <c r="D47" s="22"/>
      <c r="E47" s="22"/>
      <c r="F47" s="22"/>
      <c r="G47" s="22"/>
      <c r="H47" s="22"/>
      <c r="I47" s="22"/>
      <c r="J47" s="22"/>
      <c r="K47" s="22"/>
      <c r="L47" s="22"/>
      <c r="M47" s="23">
        <f>SUM(M48:M50)</f>
        <v>7820</v>
      </c>
      <c r="N47" s="23"/>
      <c r="O47" s="23">
        <f>SUM(O48+O49)</f>
        <v>8211</v>
      </c>
      <c r="P47" s="23">
        <f t="shared" ref="P47:V47" si="12">SUM(P48+P49)</f>
        <v>8211</v>
      </c>
      <c r="Q47" s="23">
        <f t="shared" si="12"/>
        <v>0</v>
      </c>
      <c r="R47" s="23">
        <f t="shared" si="12"/>
        <v>8632</v>
      </c>
      <c r="S47" s="23">
        <f t="shared" si="12"/>
        <v>8632</v>
      </c>
      <c r="T47" s="23">
        <f t="shared" si="12"/>
        <v>0</v>
      </c>
      <c r="U47" s="23">
        <f t="shared" si="12"/>
        <v>9075</v>
      </c>
      <c r="V47" s="23">
        <f t="shared" si="12"/>
        <v>9075</v>
      </c>
      <c r="W47" s="23">
        <f>SUM(W48:W50)</f>
        <v>0</v>
      </c>
    </row>
    <row r="48" spans="1:25" ht="45" x14ac:dyDescent="0.25">
      <c r="A48" s="27" t="s">
        <v>86</v>
      </c>
      <c r="B48" s="20" t="s">
        <v>67</v>
      </c>
      <c r="C48" s="27"/>
      <c r="D48" s="22"/>
      <c r="E48" s="22" t="s">
        <v>68</v>
      </c>
      <c r="F48" s="22" t="s">
        <v>69</v>
      </c>
      <c r="G48" s="22" t="s">
        <v>70</v>
      </c>
      <c r="H48" s="22" t="s">
        <v>56</v>
      </c>
      <c r="I48" s="22"/>
      <c r="J48" s="22"/>
      <c r="K48" s="22"/>
      <c r="L48" s="22"/>
      <c r="M48" s="23">
        <v>1520</v>
      </c>
      <c r="N48" s="23"/>
      <c r="O48" s="23">
        <f>P48+Q48</f>
        <v>1596</v>
      </c>
      <c r="P48" s="23">
        <v>1596</v>
      </c>
      <c r="Q48" s="23">
        <v>0</v>
      </c>
      <c r="R48" s="23">
        <f>S48+T48</f>
        <v>1676</v>
      </c>
      <c r="S48" s="23">
        <v>1676</v>
      </c>
      <c r="T48" s="23">
        <v>0</v>
      </c>
      <c r="U48" s="23">
        <f>V48+W48</f>
        <v>1760</v>
      </c>
      <c r="V48" s="23">
        <v>1760</v>
      </c>
      <c r="W48" s="23">
        <v>0</v>
      </c>
      <c r="Y48" s="342">
        <f>M48+M44+M35</f>
        <v>1139120</v>
      </c>
    </row>
    <row r="49" spans="1:27" ht="67.5" x14ac:dyDescent="0.25">
      <c r="A49" s="27" t="s">
        <v>87</v>
      </c>
      <c r="B49" s="621" t="s">
        <v>73</v>
      </c>
      <c r="C49" s="20" t="s">
        <v>76</v>
      </c>
      <c r="D49" s="22" t="s">
        <v>77</v>
      </c>
      <c r="E49" s="22" t="s">
        <v>74</v>
      </c>
      <c r="F49" s="22" t="s">
        <v>36</v>
      </c>
      <c r="G49" s="22" t="s">
        <v>78</v>
      </c>
      <c r="H49" s="22" t="s">
        <v>56</v>
      </c>
      <c r="I49" s="22"/>
      <c r="J49" s="22"/>
      <c r="K49" s="22"/>
      <c r="L49" s="22"/>
      <c r="M49" s="23">
        <v>6300</v>
      </c>
      <c r="N49" s="23"/>
      <c r="O49" s="23">
        <f>P49+Q49</f>
        <v>6615</v>
      </c>
      <c r="P49" s="23">
        <v>6615</v>
      </c>
      <c r="Q49" s="23">
        <v>0</v>
      </c>
      <c r="R49" s="23">
        <f>S49+T49</f>
        <v>6956</v>
      </c>
      <c r="S49" s="23">
        <v>6956</v>
      </c>
      <c r="T49" s="23">
        <v>0</v>
      </c>
      <c r="U49" s="23">
        <f>V49+W49</f>
        <v>7315</v>
      </c>
      <c r="V49" s="23">
        <v>7315</v>
      </c>
      <c r="W49" s="23">
        <v>0</v>
      </c>
    </row>
    <row r="50" spans="1:27" x14ac:dyDescent="0.25">
      <c r="A50" s="27"/>
      <c r="B50" s="623"/>
      <c r="C50" s="30"/>
      <c r="D50" s="27"/>
      <c r="E50" s="22"/>
      <c r="F50" s="22"/>
      <c r="G50" s="22"/>
      <c r="H50" s="22"/>
      <c r="I50" s="22"/>
      <c r="J50" s="22"/>
      <c r="K50" s="22"/>
      <c r="L50" s="22"/>
      <c r="M50" s="23"/>
      <c r="N50" s="23"/>
      <c r="O50" s="23">
        <f>SUM(P50:Q50)</f>
        <v>0</v>
      </c>
      <c r="P50" s="23"/>
      <c r="Q50" s="23">
        <v>0</v>
      </c>
      <c r="R50" s="23">
        <f>SUM(S50:T50)</f>
        <v>0</v>
      </c>
      <c r="S50" s="23"/>
      <c r="T50" s="23">
        <v>0</v>
      </c>
      <c r="U50" s="23">
        <f>SUM(V50:W50)</f>
        <v>0</v>
      </c>
      <c r="V50" s="23"/>
      <c r="W50" s="23">
        <v>0</v>
      </c>
    </row>
    <row r="51" spans="1:27" ht="31.5" customHeight="1" x14ac:dyDescent="0.25">
      <c r="A51" s="632" t="s">
        <v>88</v>
      </c>
      <c r="B51" s="633"/>
      <c r="C51" s="633"/>
      <c r="D51" s="633"/>
      <c r="E51" s="633"/>
      <c r="F51" s="633"/>
      <c r="G51" s="633"/>
      <c r="H51" s="633"/>
      <c r="I51" s="633"/>
      <c r="J51" s="633"/>
      <c r="K51" s="633"/>
      <c r="L51" s="32"/>
      <c r="M51" s="33">
        <f t="shared" ref="M51:W51" si="13">SUM(M52+M72)</f>
        <v>1054687</v>
      </c>
      <c r="N51" s="33">
        <f t="shared" si="13"/>
        <v>0</v>
      </c>
      <c r="O51" s="33">
        <f t="shared" si="13"/>
        <v>1054687</v>
      </c>
      <c r="P51" s="33">
        <f t="shared" si="13"/>
        <v>1054687</v>
      </c>
      <c r="Q51" s="33">
        <f t="shared" si="13"/>
        <v>0</v>
      </c>
      <c r="R51" s="33">
        <f t="shared" si="13"/>
        <v>1054687</v>
      </c>
      <c r="S51" s="33">
        <f t="shared" si="13"/>
        <v>1054687</v>
      </c>
      <c r="T51" s="33">
        <f t="shared" si="13"/>
        <v>0</v>
      </c>
      <c r="U51" s="33">
        <f t="shared" si="13"/>
        <v>1054687</v>
      </c>
      <c r="V51" s="33">
        <f t="shared" si="13"/>
        <v>1054687</v>
      </c>
      <c r="W51" s="33">
        <f t="shared" si="13"/>
        <v>0</v>
      </c>
    </row>
    <row r="52" spans="1:27" ht="45.75" customHeight="1" x14ac:dyDescent="0.25">
      <c r="A52" s="34" t="s">
        <v>89</v>
      </c>
      <c r="B52" s="20" t="s">
        <v>90</v>
      </c>
      <c r="C52" s="25"/>
      <c r="D52" s="25"/>
      <c r="E52" s="25"/>
      <c r="F52" s="25"/>
      <c r="G52" s="25"/>
      <c r="H52" s="25"/>
      <c r="I52" s="25"/>
      <c r="J52" s="25"/>
      <c r="K52" s="25"/>
      <c r="L52" s="32"/>
      <c r="M52" s="35">
        <f>M53+M54+M55+M56+M67+M71</f>
        <v>1054687</v>
      </c>
      <c r="N52" s="35">
        <f>SUM(N53+N55+N56+N67+N68+N71)</f>
        <v>0</v>
      </c>
      <c r="O52" s="35">
        <f t="shared" ref="O52:W52" si="14">O53+O54+O55+O56+O67+O71</f>
        <v>1054687</v>
      </c>
      <c r="P52" s="35">
        <f t="shared" si="14"/>
        <v>1054687</v>
      </c>
      <c r="Q52" s="35">
        <f t="shared" si="14"/>
        <v>0</v>
      </c>
      <c r="R52" s="35">
        <f t="shared" si="14"/>
        <v>1054687</v>
      </c>
      <c r="S52" s="35">
        <f t="shared" si="14"/>
        <v>1054687</v>
      </c>
      <c r="T52" s="35">
        <f t="shared" si="14"/>
        <v>0</v>
      </c>
      <c r="U52" s="35">
        <f t="shared" si="14"/>
        <v>1054687</v>
      </c>
      <c r="V52" s="35">
        <f t="shared" si="14"/>
        <v>1054687</v>
      </c>
      <c r="W52" s="35">
        <f t="shared" si="14"/>
        <v>0</v>
      </c>
    </row>
    <row r="53" spans="1:27" ht="47.25" customHeight="1" x14ac:dyDescent="0.25">
      <c r="A53" s="36" t="s">
        <v>91</v>
      </c>
      <c r="B53" s="20" t="s">
        <v>92</v>
      </c>
      <c r="C53" s="25"/>
      <c r="D53" s="25"/>
      <c r="E53" s="25" t="s">
        <v>68</v>
      </c>
      <c r="F53" s="25" t="s">
        <v>93</v>
      </c>
      <c r="G53" s="25"/>
      <c r="H53" s="25" t="s">
        <v>51</v>
      </c>
      <c r="I53" s="25"/>
      <c r="J53" s="25"/>
      <c r="K53" s="25"/>
      <c r="L53" s="32"/>
      <c r="M53" s="35">
        <v>0</v>
      </c>
      <c r="N53" s="35"/>
      <c r="O53" s="35">
        <f>SUM(P53:Q53)</f>
        <v>0</v>
      </c>
      <c r="P53" s="35">
        <v>0</v>
      </c>
      <c r="Q53" s="35">
        <v>0</v>
      </c>
      <c r="R53" s="35">
        <f>SUM(S53:T53)</f>
        <v>0</v>
      </c>
      <c r="S53" s="35">
        <v>0</v>
      </c>
      <c r="T53" s="35">
        <v>0</v>
      </c>
      <c r="U53" s="35">
        <f>SUM(V53:W53)</f>
        <v>0</v>
      </c>
      <c r="V53" s="35">
        <v>0</v>
      </c>
      <c r="W53" s="35">
        <v>0</v>
      </c>
    </row>
    <row r="54" spans="1:27" ht="47.25" customHeight="1" x14ac:dyDescent="0.25">
      <c r="A54" s="634" t="s">
        <v>94</v>
      </c>
      <c r="B54" s="636" t="s">
        <v>95</v>
      </c>
      <c r="C54" s="25"/>
      <c r="D54" s="25"/>
      <c r="E54" s="25" t="s">
        <v>37</v>
      </c>
      <c r="F54" s="25" t="s">
        <v>93</v>
      </c>
      <c r="G54" s="25" t="s">
        <v>96</v>
      </c>
      <c r="H54" s="25" t="s">
        <v>51</v>
      </c>
      <c r="I54" s="25" t="s">
        <v>97</v>
      </c>
      <c r="J54" s="25" t="s">
        <v>98</v>
      </c>
      <c r="K54" s="25" t="s">
        <v>99</v>
      </c>
      <c r="L54" s="32"/>
      <c r="M54" s="35">
        <v>260000</v>
      </c>
      <c r="N54" s="35"/>
      <c r="O54" s="35">
        <f>P54+Q54</f>
        <v>260000</v>
      </c>
      <c r="P54" s="35">
        <v>260000</v>
      </c>
      <c r="Q54" s="35"/>
      <c r="R54" s="35">
        <f>S54+T54</f>
        <v>260000</v>
      </c>
      <c r="S54" s="35">
        <v>260000</v>
      </c>
      <c r="T54" s="35"/>
      <c r="U54" s="35">
        <f>V54+W54</f>
        <v>260000</v>
      </c>
      <c r="V54" s="35">
        <v>260000</v>
      </c>
      <c r="W54" s="35"/>
    </row>
    <row r="55" spans="1:27" ht="183" customHeight="1" x14ac:dyDescent="0.25">
      <c r="A55" s="635"/>
      <c r="B55" s="637"/>
      <c r="C55" s="25"/>
      <c r="D55" s="25"/>
      <c r="E55" s="37" t="s">
        <v>37</v>
      </c>
      <c r="F55" s="25" t="s">
        <v>93</v>
      </c>
      <c r="G55" s="25" t="s">
        <v>100</v>
      </c>
      <c r="H55" s="25" t="s">
        <v>51</v>
      </c>
      <c r="I55" s="25" t="s">
        <v>101</v>
      </c>
      <c r="J55" s="25" t="s">
        <v>98</v>
      </c>
      <c r="K55" s="25" t="s">
        <v>99</v>
      </c>
      <c r="L55" s="32"/>
      <c r="M55" s="35">
        <v>367900</v>
      </c>
      <c r="N55" s="35"/>
      <c r="O55" s="35">
        <f>P55+Q55</f>
        <v>367900</v>
      </c>
      <c r="P55" s="35">
        <v>367900</v>
      </c>
      <c r="Q55" s="35">
        <v>0</v>
      </c>
      <c r="R55" s="35">
        <f>S55+T55</f>
        <v>367900</v>
      </c>
      <c r="S55" s="35">
        <v>367900</v>
      </c>
      <c r="T55" s="35">
        <v>0</v>
      </c>
      <c r="U55" s="35">
        <f>V55+W55</f>
        <v>367900</v>
      </c>
      <c r="V55" s="35">
        <v>367900</v>
      </c>
      <c r="W55" s="35">
        <v>0</v>
      </c>
    </row>
    <row r="56" spans="1:27" ht="18" customHeight="1" x14ac:dyDescent="0.25">
      <c r="A56" s="638" t="s">
        <v>102</v>
      </c>
      <c r="B56" s="641" t="s">
        <v>103</v>
      </c>
      <c r="C56" s="241"/>
      <c r="D56" s="241"/>
      <c r="E56" s="241"/>
      <c r="F56" s="241"/>
      <c r="G56" s="241"/>
      <c r="H56" s="241"/>
      <c r="I56" s="241"/>
      <c r="J56" s="241"/>
      <c r="K56" s="241"/>
      <c r="L56" s="242"/>
      <c r="M56" s="244">
        <f>SUM(M57:M58)</f>
        <v>406787</v>
      </c>
      <c r="N56" s="244"/>
      <c r="O56" s="244">
        <f t="shared" ref="O56:W56" si="15">SUM(O57:O58)</f>
        <v>411787</v>
      </c>
      <c r="P56" s="244">
        <f t="shared" si="15"/>
        <v>411787</v>
      </c>
      <c r="Q56" s="244">
        <f t="shared" si="15"/>
        <v>0</v>
      </c>
      <c r="R56" s="244">
        <f t="shared" si="15"/>
        <v>411787</v>
      </c>
      <c r="S56" s="244">
        <f>SUM(S57:S58)</f>
        <v>411787</v>
      </c>
      <c r="T56" s="244">
        <f t="shared" si="15"/>
        <v>0</v>
      </c>
      <c r="U56" s="244">
        <f t="shared" si="15"/>
        <v>411787</v>
      </c>
      <c r="V56" s="244">
        <f t="shared" si="15"/>
        <v>411787</v>
      </c>
      <c r="W56" s="244">
        <f t="shared" si="15"/>
        <v>0</v>
      </c>
    </row>
    <row r="57" spans="1:27" ht="18.75" customHeight="1" x14ac:dyDescent="0.25">
      <c r="A57" s="639"/>
      <c r="B57" s="639"/>
      <c r="C57" s="241"/>
      <c r="D57" s="241"/>
      <c r="E57" s="240"/>
      <c r="F57" s="240"/>
      <c r="G57" s="240"/>
      <c r="H57" s="240"/>
      <c r="I57" s="240"/>
      <c r="J57" s="241"/>
      <c r="K57" s="241"/>
      <c r="L57" s="242"/>
      <c r="M57" s="243"/>
      <c r="N57" s="243"/>
      <c r="O57" s="243">
        <f>SUM(P57:Q57)</f>
        <v>0</v>
      </c>
      <c r="P57" s="243">
        <v>0</v>
      </c>
      <c r="Q57" s="243">
        <v>0</v>
      </c>
      <c r="R57" s="244">
        <f>SUM(S57:T57)</f>
        <v>0</v>
      </c>
      <c r="S57" s="244">
        <v>0</v>
      </c>
      <c r="T57" s="243">
        <v>0</v>
      </c>
      <c r="U57" s="244">
        <f>SUM(V57:W57)</f>
        <v>0</v>
      </c>
      <c r="V57" s="244">
        <v>0</v>
      </c>
      <c r="W57" s="243">
        <v>0</v>
      </c>
    </row>
    <row r="58" spans="1:27" ht="17.25" customHeight="1" x14ac:dyDescent="0.25">
      <c r="A58" s="639"/>
      <c r="B58" s="639"/>
      <c r="C58" s="241"/>
      <c r="D58" s="241"/>
      <c r="E58" s="241"/>
      <c r="F58" s="241"/>
      <c r="G58" s="241"/>
      <c r="H58" s="241"/>
      <c r="I58" s="241"/>
      <c r="J58" s="241"/>
      <c r="K58" s="241"/>
      <c r="L58" s="242"/>
      <c r="M58" s="376">
        <f>M59+M63</f>
        <v>406787</v>
      </c>
      <c r="N58" s="244"/>
      <c r="O58" s="244">
        <f t="shared" ref="O58:W58" si="16">O59+O63</f>
        <v>411787</v>
      </c>
      <c r="P58" s="244">
        <f t="shared" si="16"/>
        <v>411787</v>
      </c>
      <c r="Q58" s="244">
        <f t="shared" si="16"/>
        <v>0</v>
      </c>
      <c r="R58" s="244">
        <f t="shared" si="16"/>
        <v>411787</v>
      </c>
      <c r="S58" s="244">
        <f t="shared" si="16"/>
        <v>411787</v>
      </c>
      <c r="T58" s="244">
        <f t="shared" si="16"/>
        <v>0</v>
      </c>
      <c r="U58" s="244">
        <f t="shared" si="16"/>
        <v>411787</v>
      </c>
      <c r="V58" s="244">
        <f t="shared" si="16"/>
        <v>411787</v>
      </c>
      <c r="W58" s="244">
        <f t="shared" si="16"/>
        <v>0</v>
      </c>
    </row>
    <row r="59" spans="1:27" ht="15.75" customHeight="1" x14ac:dyDescent="0.25">
      <c r="A59" s="639"/>
      <c r="B59" s="639"/>
      <c r="C59" s="241"/>
      <c r="D59" s="241"/>
      <c r="E59" s="241" t="s">
        <v>104</v>
      </c>
      <c r="F59" s="241" t="s">
        <v>68</v>
      </c>
      <c r="G59" s="241" t="s">
        <v>105</v>
      </c>
      <c r="H59" s="241" t="s">
        <v>51</v>
      </c>
      <c r="I59" s="241" t="s">
        <v>106</v>
      </c>
      <c r="J59" s="241" t="s">
        <v>98</v>
      </c>
      <c r="K59" s="241" t="s">
        <v>99</v>
      </c>
      <c r="L59" s="242"/>
      <c r="M59" s="376">
        <f>SUM(M60:M61)</f>
        <v>296600</v>
      </c>
      <c r="N59" s="244"/>
      <c r="O59" s="244">
        <f t="shared" ref="O59:W59" si="17">SUM(O60:O61)</f>
        <v>296600</v>
      </c>
      <c r="P59" s="244">
        <f t="shared" si="17"/>
        <v>296600</v>
      </c>
      <c r="Q59" s="244">
        <f t="shared" si="17"/>
        <v>0</v>
      </c>
      <c r="R59" s="244">
        <f t="shared" si="17"/>
        <v>296600</v>
      </c>
      <c r="S59" s="244">
        <f t="shared" si="17"/>
        <v>296600</v>
      </c>
      <c r="T59" s="244">
        <f t="shared" si="17"/>
        <v>0</v>
      </c>
      <c r="U59" s="244">
        <f t="shared" si="17"/>
        <v>296600</v>
      </c>
      <c r="V59" s="244">
        <f t="shared" si="17"/>
        <v>296600</v>
      </c>
      <c r="W59" s="244">
        <f t="shared" si="17"/>
        <v>0</v>
      </c>
    </row>
    <row r="60" spans="1:27" ht="18" customHeight="1" x14ac:dyDescent="0.25">
      <c r="A60" s="639"/>
      <c r="B60" s="639"/>
      <c r="C60" s="241"/>
      <c r="D60" s="241"/>
      <c r="E60" s="642" t="s">
        <v>107</v>
      </c>
      <c r="F60" s="643"/>
      <c r="G60" s="644"/>
      <c r="H60" s="241"/>
      <c r="I60" s="241" t="s">
        <v>106</v>
      </c>
      <c r="J60" s="241" t="s">
        <v>98</v>
      </c>
      <c r="K60" s="241" t="s">
        <v>99</v>
      </c>
      <c r="L60" s="242"/>
      <c r="M60" s="344">
        <v>281600</v>
      </c>
      <c r="N60" s="243"/>
      <c r="O60" s="243">
        <f>P60+Q60</f>
        <v>281600</v>
      </c>
      <c r="P60" s="243">
        <v>281600</v>
      </c>
      <c r="Q60" s="243">
        <v>0</v>
      </c>
      <c r="R60" s="243">
        <f>S60+T60</f>
        <v>281600</v>
      </c>
      <c r="S60" s="244">
        <v>281600</v>
      </c>
      <c r="T60" s="243">
        <v>0</v>
      </c>
      <c r="U60" s="243">
        <f>V60+W60</f>
        <v>281600</v>
      </c>
      <c r="V60" s="244">
        <v>281600</v>
      </c>
      <c r="W60" s="243">
        <v>0</v>
      </c>
    </row>
    <row r="61" spans="1:27" ht="15" customHeight="1" x14ac:dyDescent="0.25">
      <c r="A61" s="639"/>
      <c r="B61" s="639"/>
      <c r="C61" s="241"/>
      <c r="D61" s="241"/>
      <c r="E61" s="642" t="s">
        <v>108</v>
      </c>
      <c r="F61" s="643"/>
      <c r="G61" s="644"/>
      <c r="H61" s="241"/>
      <c r="I61" s="241" t="s">
        <v>106</v>
      </c>
      <c r="J61" s="241" t="s">
        <v>98</v>
      </c>
      <c r="K61" s="241" t="s">
        <v>99</v>
      </c>
      <c r="L61" s="242"/>
      <c r="M61" s="344">
        <v>15000</v>
      </c>
      <c r="N61" s="243"/>
      <c r="O61" s="243">
        <f>P61+Q61</f>
        <v>15000</v>
      </c>
      <c r="P61" s="243">
        <v>15000</v>
      </c>
      <c r="Q61" s="243">
        <v>0</v>
      </c>
      <c r="R61" s="243">
        <f>S61+T61</f>
        <v>15000</v>
      </c>
      <c r="S61" s="244">
        <v>15000</v>
      </c>
      <c r="T61" s="243">
        <v>0</v>
      </c>
      <c r="U61" s="243">
        <f>V61+W61</f>
        <v>15000</v>
      </c>
      <c r="V61" s="244">
        <v>15000</v>
      </c>
      <c r="W61" s="243">
        <v>0</v>
      </c>
    </row>
    <row r="62" spans="1:27" ht="18" customHeight="1" x14ac:dyDescent="0.25">
      <c r="A62" s="639"/>
      <c r="B62" s="639"/>
      <c r="C62" s="241"/>
      <c r="D62" s="241"/>
      <c r="E62" s="241" t="s">
        <v>104</v>
      </c>
      <c r="F62" s="241" t="s">
        <v>68</v>
      </c>
      <c r="G62" s="241"/>
      <c r="H62" s="241" t="s">
        <v>51</v>
      </c>
      <c r="I62" s="241"/>
      <c r="J62" s="241"/>
      <c r="K62" s="241"/>
      <c r="L62" s="242"/>
      <c r="M62" s="243"/>
      <c r="N62" s="243"/>
      <c r="O62" s="243">
        <f>SUM(P62:Q62)</f>
        <v>0</v>
      </c>
      <c r="P62" s="243"/>
      <c r="Q62" s="243">
        <v>0</v>
      </c>
      <c r="R62" s="244">
        <f>SUM(S62:T62)</f>
        <v>0</v>
      </c>
      <c r="S62" s="244"/>
      <c r="T62" s="243">
        <v>0</v>
      </c>
      <c r="U62" s="244">
        <f>SUM(V62:W62)</f>
        <v>0</v>
      </c>
      <c r="V62" s="244"/>
      <c r="W62" s="243">
        <v>0</v>
      </c>
    </row>
    <row r="63" spans="1:27" ht="18" customHeight="1" x14ac:dyDescent="0.25">
      <c r="A63" s="639"/>
      <c r="B63" s="639"/>
      <c r="C63" s="241"/>
      <c r="D63" s="241"/>
      <c r="E63" s="241" t="s">
        <v>104</v>
      </c>
      <c r="F63" s="241" t="s">
        <v>68</v>
      </c>
      <c r="G63" s="241" t="s">
        <v>105</v>
      </c>
      <c r="H63" s="241" t="s">
        <v>51</v>
      </c>
      <c r="I63" s="241"/>
      <c r="J63" s="241"/>
      <c r="K63" s="241"/>
      <c r="L63" s="242"/>
      <c r="M63" s="344">
        <f>M64+M66+M65</f>
        <v>110187</v>
      </c>
      <c r="N63" s="243"/>
      <c r="O63" s="243">
        <f t="shared" ref="O63:W63" si="18">O64+O66+O65</f>
        <v>115187</v>
      </c>
      <c r="P63" s="243">
        <f t="shared" si="18"/>
        <v>115187</v>
      </c>
      <c r="Q63" s="243">
        <f t="shared" si="18"/>
        <v>0</v>
      </c>
      <c r="R63" s="243">
        <f t="shared" si="18"/>
        <v>115187</v>
      </c>
      <c r="S63" s="243">
        <f t="shared" si="18"/>
        <v>115187</v>
      </c>
      <c r="T63" s="243">
        <f t="shared" si="18"/>
        <v>0</v>
      </c>
      <c r="U63" s="243">
        <f t="shared" si="18"/>
        <v>115187</v>
      </c>
      <c r="V63" s="243">
        <f t="shared" si="18"/>
        <v>115187</v>
      </c>
      <c r="W63" s="243">
        <f t="shared" si="18"/>
        <v>0</v>
      </c>
      <c r="Y63" s="2" t="s">
        <v>514</v>
      </c>
      <c r="AA63" s="2" t="s">
        <v>515</v>
      </c>
    </row>
    <row r="64" spans="1:27" ht="16.5" customHeight="1" x14ac:dyDescent="0.25">
      <c r="A64" s="639"/>
      <c r="B64" s="639"/>
      <c r="C64" s="241"/>
      <c r="D64" s="241"/>
      <c r="E64" s="642" t="s">
        <v>109</v>
      </c>
      <c r="F64" s="645"/>
      <c r="G64" s="646"/>
      <c r="H64" s="241"/>
      <c r="I64" s="647" t="s">
        <v>106</v>
      </c>
      <c r="J64" s="647" t="s">
        <v>98</v>
      </c>
      <c r="K64" s="647" t="s">
        <v>99</v>
      </c>
      <c r="L64" s="242"/>
      <c r="M64" s="344">
        <v>15000</v>
      </c>
      <c r="N64" s="243"/>
      <c r="O64" s="243">
        <f>P64+Q64</f>
        <v>8000</v>
      </c>
      <c r="P64" s="243">
        <v>8000</v>
      </c>
      <c r="Q64" s="243"/>
      <c r="R64" s="243">
        <f>S64+T64</f>
        <v>8000</v>
      </c>
      <c r="S64" s="243">
        <v>8000</v>
      </c>
      <c r="T64" s="243"/>
      <c r="U64" s="243">
        <f>V64+W64</f>
        <v>8000</v>
      </c>
      <c r="V64" s="243">
        <v>8000</v>
      </c>
      <c r="W64" s="243"/>
    </row>
    <row r="65" spans="1:23" ht="13.5" customHeight="1" x14ac:dyDescent="0.25">
      <c r="A65" s="639"/>
      <c r="B65" s="639"/>
      <c r="C65" s="241"/>
      <c r="D65" s="241"/>
      <c r="E65" s="642" t="s">
        <v>110</v>
      </c>
      <c r="F65" s="643"/>
      <c r="G65" s="644"/>
      <c r="H65" s="241"/>
      <c r="I65" s="648"/>
      <c r="J65" s="648"/>
      <c r="K65" s="648"/>
      <c r="L65" s="242"/>
      <c r="M65" s="344">
        <v>6000</v>
      </c>
      <c r="N65" s="243"/>
      <c r="O65" s="243">
        <f>P65+Q65</f>
        <v>6000</v>
      </c>
      <c r="P65" s="243">
        <v>6000</v>
      </c>
      <c r="Q65" s="243"/>
      <c r="R65" s="243">
        <f>S65+T65</f>
        <v>6000</v>
      </c>
      <c r="S65" s="244">
        <v>6000</v>
      </c>
      <c r="T65" s="243">
        <v>0</v>
      </c>
      <c r="U65" s="243">
        <f>V65+W65</f>
        <v>6000</v>
      </c>
      <c r="V65" s="244">
        <v>6000</v>
      </c>
      <c r="W65" s="243">
        <v>0</v>
      </c>
    </row>
    <row r="66" spans="1:23" ht="15.75" customHeight="1" x14ac:dyDescent="0.25">
      <c r="A66" s="640"/>
      <c r="B66" s="640"/>
      <c r="C66" s="241"/>
      <c r="D66" s="241"/>
      <c r="E66" s="642" t="s">
        <v>111</v>
      </c>
      <c r="F66" s="643"/>
      <c r="G66" s="644"/>
      <c r="H66" s="241"/>
      <c r="I66" s="649"/>
      <c r="J66" s="649"/>
      <c r="K66" s="649"/>
      <c r="L66" s="242"/>
      <c r="M66" s="344">
        <v>89187</v>
      </c>
      <c r="N66" s="243"/>
      <c r="O66" s="243">
        <f>P66+Q66</f>
        <v>101187</v>
      </c>
      <c r="P66" s="243">
        <v>101187</v>
      </c>
      <c r="Q66" s="243">
        <v>0</v>
      </c>
      <c r="R66" s="243">
        <f>S66+T66</f>
        <v>101187</v>
      </c>
      <c r="S66" s="244">
        <v>101187</v>
      </c>
      <c r="T66" s="243">
        <v>0</v>
      </c>
      <c r="U66" s="243">
        <f>V66+W66</f>
        <v>101187</v>
      </c>
      <c r="V66" s="244">
        <v>101187</v>
      </c>
      <c r="W66" s="243">
        <v>0</v>
      </c>
    </row>
    <row r="67" spans="1:23" ht="46.5" customHeight="1" x14ac:dyDescent="0.25">
      <c r="A67" s="36" t="s">
        <v>112</v>
      </c>
      <c r="B67" s="20" t="s">
        <v>113</v>
      </c>
      <c r="C67" s="25"/>
      <c r="D67" s="25"/>
      <c r="E67" s="25" t="s">
        <v>104</v>
      </c>
      <c r="F67" s="25" t="s">
        <v>68</v>
      </c>
      <c r="G67" s="25" t="s">
        <v>114</v>
      </c>
      <c r="H67" s="25" t="s">
        <v>51</v>
      </c>
      <c r="I67" s="39" t="s">
        <v>106</v>
      </c>
      <c r="J67" s="39" t="s">
        <v>98</v>
      </c>
      <c r="K67" s="39" t="s">
        <v>99</v>
      </c>
      <c r="L67" s="32"/>
      <c r="M67" s="38">
        <v>10000</v>
      </c>
      <c r="N67" s="38"/>
      <c r="O67" s="38">
        <f>P67+Q67</f>
        <v>7000</v>
      </c>
      <c r="P67" s="38">
        <v>7000</v>
      </c>
      <c r="Q67" s="38"/>
      <c r="R67" s="38">
        <f>S67+T67</f>
        <v>7000</v>
      </c>
      <c r="S67" s="35">
        <v>7000</v>
      </c>
      <c r="T67" s="38">
        <v>0</v>
      </c>
      <c r="U67" s="38">
        <f>V67+W67</f>
        <v>7000</v>
      </c>
      <c r="V67" s="35">
        <v>7000</v>
      </c>
      <c r="W67" s="38">
        <v>0</v>
      </c>
    </row>
    <row r="68" spans="1:23" ht="89.25" customHeight="1" x14ac:dyDescent="0.25">
      <c r="A68" s="36" t="s">
        <v>115</v>
      </c>
      <c r="B68" s="20" t="s">
        <v>116</v>
      </c>
      <c r="C68" s="25"/>
      <c r="D68" s="25"/>
      <c r="E68" s="25"/>
      <c r="F68" s="25"/>
      <c r="G68" s="25"/>
      <c r="H68" s="25"/>
      <c r="I68" s="40"/>
      <c r="J68" s="40"/>
      <c r="K68" s="40"/>
      <c r="L68" s="32"/>
      <c r="M68" s="38">
        <f>SUM(M69:M70)</f>
        <v>0</v>
      </c>
      <c r="N68" s="38"/>
      <c r="O68" s="38">
        <f t="shared" ref="O68:W68" si="19">SUM(O69:O70)</f>
        <v>0</v>
      </c>
      <c r="P68" s="38">
        <f t="shared" si="19"/>
        <v>0</v>
      </c>
      <c r="Q68" s="38">
        <f t="shared" si="19"/>
        <v>0</v>
      </c>
      <c r="R68" s="38">
        <f t="shared" si="19"/>
        <v>0</v>
      </c>
      <c r="S68" s="38">
        <f t="shared" si="19"/>
        <v>0</v>
      </c>
      <c r="T68" s="38">
        <f t="shared" si="19"/>
        <v>0</v>
      </c>
      <c r="U68" s="38">
        <f t="shared" si="19"/>
        <v>0</v>
      </c>
      <c r="V68" s="38">
        <f t="shared" si="19"/>
        <v>0</v>
      </c>
      <c r="W68" s="38">
        <f t="shared" si="19"/>
        <v>0</v>
      </c>
    </row>
    <row r="69" spans="1:23" ht="15.75" hidden="1" customHeight="1" x14ac:dyDescent="0.25">
      <c r="A69" s="36"/>
      <c r="B69" s="20" t="s">
        <v>117</v>
      </c>
      <c r="C69" s="25"/>
      <c r="D69" s="25"/>
      <c r="E69" s="25" t="s">
        <v>104</v>
      </c>
      <c r="F69" s="25" t="s">
        <v>68</v>
      </c>
      <c r="G69" s="25" t="s">
        <v>118</v>
      </c>
      <c r="H69" s="25" t="s">
        <v>51</v>
      </c>
      <c r="I69" s="41"/>
      <c r="J69" s="41"/>
      <c r="K69" s="41"/>
      <c r="L69" s="32"/>
      <c r="M69" s="38"/>
      <c r="N69" s="38"/>
      <c r="O69" s="38">
        <f>SUM(P69:Q69)</f>
        <v>0</v>
      </c>
      <c r="P69" s="38"/>
      <c r="Q69" s="38">
        <v>0</v>
      </c>
      <c r="R69" s="35">
        <f>SUM(S69:T69)</f>
        <v>0</v>
      </c>
      <c r="S69" s="35"/>
      <c r="T69" s="38">
        <v>0</v>
      </c>
      <c r="U69" s="35">
        <f>SUM(V69:W69)</f>
        <v>0</v>
      </c>
      <c r="V69" s="35"/>
      <c r="W69" s="38">
        <v>0</v>
      </c>
    </row>
    <row r="70" spans="1:23" ht="15.75" hidden="1" customHeight="1" x14ac:dyDescent="0.25">
      <c r="A70" s="36"/>
      <c r="B70" s="20"/>
      <c r="C70" s="25"/>
      <c r="D70" s="25"/>
      <c r="E70" s="25" t="s">
        <v>104</v>
      </c>
      <c r="F70" s="25" t="s">
        <v>119</v>
      </c>
      <c r="G70" s="25" t="s">
        <v>118</v>
      </c>
      <c r="H70" s="25" t="s">
        <v>51</v>
      </c>
      <c r="I70" s="25"/>
      <c r="J70" s="25"/>
      <c r="K70" s="25"/>
      <c r="L70" s="32"/>
      <c r="M70" s="38"/>
      <c r="N70" s="38"/>
      <c r="O70" s="38">
        <f>SUM(P70:Q70)</f>
        <v>0</v>
      </c>
      <c r="P70" s="38"/>
      <c r="Q70" s="38">
        <v>0</v>
      </c>
      <c r="R70" s="35">
        <f>SUM(S70:T70)</f>
        <v>0</v>
      </c>
      <c r="S70" s="35"/>
      <c r="T70" s="38">
        <v>0</v>
      </c>
      <c r="U70" s="35">
        <f>SUM(V70:W70)</f>
        <v>0</v>
      </c>
      <c r="V70" s="35"/>
      <c r="W70" s="38">
        <v>0</v>
      </c>
    </row>
    <row r="71" spans="1:23" ht="42" customHeight="1" x14ac:dyDescent="0.25">
      <c r="A71" s="36" t="s">
        <v>120</v>
      </c>
      <c r="B71" s="20" t="s">
        <v>121</v>
      </c>
      <c r="C71" s="25"/>
      <c r="D71" s="25"/>
      <c r="E71" s="25" t="s">
        <v>104</v>
      </c>
      <c r="F71" s="25" t="s">
        <v>68</v>
      </c>
      <c r="G71" s="25" t="s">
        <v>122</v>
      </c>
      <c r="H71" s="25" t="s">
        <v>51</v>
      </c>
      <c r="I71" s="39" t="s">
        <v>106</v>
      </c>
      <c r="J71" s="39" t="s">
        <v>98</v>
      </c>
      <c r="K71" s="39" t="s">
        <v>99</v>
      </c>
      <c r="L71" s="32"/>
      <c r="M71" s="38">
        <v>10000</v>
      </c>
      <c r="N71" s="38"/>
      <c r="O71" s="38">
        <f>SUM(P71:Q71)</f>
        <v>8000</v>
      </c>
      <c r="P71" s="38">
        <v>8000</v>
      </c>
      <c r="Q71" s="38">
        <v>0</v>
      </c>
      <c r="R71" s="35">
        <f>SUM(S71:T71)</f>
        <v>8000</v>
      </c>
      <c r="S71" s="35">
        <v>8000</v>
      </c>
      <c r="T71" s="38">
        <v>0</v>
      </c>
      <c r="U71" s="35">
        <f>SUM(V71:W71)</f>
        <v>8000</v>
      </c>
      <c r="V71" s="35">
        <v>8000</v>
      </c>
      <c r="W71" s="38">
        <v>0</v>
      </c>
    </row>
    <row r="72" spans="1:23" ht="23.25" customHeight="1" x14ac:dyDescent="0.25">
      <c r="A72" s="36" t="s">
        <v>123</v>
      </c>
      <c r="B72" s="20" t="s">
        <v>124</v>
      </c>
      <c r="C72" s="25"/>
      <c r="D72" s="25"/>
      <c r="E72" s="25"/>
      <c r="F72" s="42"/>
      <c r="G72" s="42"/>
      <c r="H72" s="25"/>
      <c r="I72" s="25"/>
      <c r="J72" s="25"/>
      <c r="K72" s="25"/>
      <c r="L72" s="32"/>
      <c r="M72" s="38">
        <f>SUM(M73:M74)</f>
        <v>0</v>
      </c>
      <c r="N72" s="38"/>
      <c r="O72" s="38">
        <f t="shared" ref="O72:W72" si="20">SUM(O73:O74)</f>
        <v>0</v>
      </c>
      <c r="P72" s="38">
        <f t="shared" si="20"/>
        <v>0</v>
      </c>
      <c r="Q72" s="38">
        <f t="shared" si="20"/>
        <v>0</v>
      </c>
      <c r="R72" s="38">
        <f t="shared" si="20"/>
        <v>0</v>
      </c>
      <c r="S72" s="38">
        <f t="shared" si="20"/>
        <v>0</v>
      </c>
      <c r="T72" s="38">
        <f t="shared" si="20"/>
        <v>0</v>
      </c>
      <c r="U72" s="38">
        <f t="shared" si="20"/>
        <v>0</v>
      </c>
      <c r="V72" s="38">
        <f t="shared" si="20"/>
        <v>0</v>
      </c>
      <c r="W72" s="38">
        <f t="shared" si="20"/>
        <v>0</v>
      </c>
    </row>
    <row r="73" spans="1:23" x14ac:dyDescent="0.25">
      <c r="A73" s="27"/>
      <c r="B73" s="20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17">
        <v>0</v>
      </c>
      <c r="N73" s="17"/>
      <c r="O73" s="17">
        <f>SUM(P73:Q73)</f>
        <v>0</v>
      </c>
      <c r="P73" s="17">
        <f>SUM(M73)</f>
        <v>0</v>
      </c>
      <c r="Q73" s="17">
        <v>0</v>
      </c>
      <c r="R73" s="17">
        <f>SUM(S73:T73)</f>
        <v>0</v>
      </c>
      <c r="S73" s="17">
        <v>0</v>
      </c>
      <c r="T73" s="17">
        <v>0</v>
      </c>
      <c r="U73" s="17">
        <f>SUM(V73:W73)</f>
        <v>0</v>
      </c>
      <c r="V73" s="17">
        <v>0</v>
      </c>
      <c r="W73" s="17">
        <v>0</v>
      </c>
    </row>
    <row r="74" spans="1:23" ht="25.35" hidden="1" customHeight="1" x14ac:dyDescent="0.25">
      <c r="A74" s="27"/>
      <c r="B74" s="20"/>
      <c r="C74" s="22"/>
      <c r="D74" s="22"/>
      <c r="E74" s="22"/>
      <c r="F74" s="22"/>
      <c r="G74" s="22"/>
      <c r="H74" s="22"/>
      <c r="I74" s="22"/>
      <c r="J74" s="22"/>
      <c r="K74" s="22"/>
      <c r="L74" s="43"/>
      <c r="M74" s="44"/>
      <c r="N74" s="44"/>
      <c r="O74" s="17">
        <f>SUM(P74:Q74)</f>
        <v>0</v>
      </c>
      <c r="P74" s="44"/>
      <c r="Q74" s="44">
        <v>0</v>
      </c>
      <c r="R74" s="17">
        <f>SUM(S74:T74)</f>
        <v>0</v>
      </c>
      <c r="S74" s="44"/>
      <c r="T74" s="44">
        <v>0</v>
      </c>
      <c r="U74" s="17">
        <f>SUM(V74:W74)</f>
        <v>0</v>
      </c>
      <c r="V74" s="44"/>
      <c r="W74" s="44">
        <v>0</v>
      </c>
    </row>
    <row r="75" spans="1:23" ht="25.5" customHeight="1" x14ac:dyDescent="0.25">
      <c r="A75" s="590" t="s">
        <v>125</v>
      </c>
      <c r="B75" s="661"/>
      <c r="C75" s="661"/>
      <c r="D75" s="661"/>
      <c r="E75" s="661"/>
      <c r="F75" s="661"/>
      <c r="G75" s="661"/>
      <c r="H75" s="661"/>
      <c r="I75" s="661"/>
      <c r="J75" s="661"/>
      <c r="K75" s="661"/>
      <c r="L75" s="45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</row>
    <row r="76" spans="1:23" x14ac:dyDescent="0.25">
      <c r="A76" s="32" t="s">
        <v>126</v>
      </c>
      <c r="B76" s="32" t="s">
        <v>127</v>
      </c>
      <c r="C76" s="22"/>
      <c r="D76" s="22"/>
      <c r="E76" s="22"/>
      <c r="F76" s="22"/>
      <c r="G76" s="22"/>
      <c r="H76" s="22"/>
      <c r="I76" s="22"/>
      <c r="J76" s="22"/>
      <c r="K76" s="22"/>
      <c r="L76" s="47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</row>
    <row r="77" spans="1:23" ht="67.5" x14ac:dyDescent="0.25">
      <c r="A77" s="27" t="s">
        <v>128</v>
      </c>
      <c r="B77" s="36" t="s">
        <v>129</v>
      </c>
      <c r="C77" s="27"/>
      <c r="D77" s="27"/>
      <c r="E77" s="27"/>
      <c r="F77" s="27"/>
      <c r="G77" s="27"/>
      <c r="H77" s="27"/>
      <c r="I77" s="27"/>
      <c r="J77" s="27"/>
      <c r="K77" s="27"/>
      <c r="L77" s="22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1:23" x14ac:dyDescent="0.25">
      <c r="A78" s="27" t="s">
        <v>130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1:23" x14ac:dyDescent="0.25">
      <c r="A79" s="27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1:23" ht="22.5" x14ac:dyDescent="0.25">
      <c r="A80" s="27" t="s">
        <v>131</v>
      </c>
      <c r="B80" s="20" t="s">
        <v>132</v>
      </c>
      <c r="C80" s="49" t="s">
        <v>35</v>
      </c>
      <c r="D80" s="22"/>
      <c r="E80" s="22"/>
      <c r="F80" s="22"/>
      <c r="G80" s="22"/>
      <c r="H80" s="22"/>
      <c r="I80" s="22"/>
      <c r="J80" s="22"/>
      <c r="K80" s="22"/>
      <c r="L80" s="22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1:23" x14ac:dyDescent="0.25">
      <c r="A81" s="27" t="s">
        <v>133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 x14ac:dyDescent="0.25">
      <c r="A82" s="27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1:23" ht="22.5" x14ac:dyDescent="0.25">
      <c r="A83" s="27" t="s">
        <v>134</v>
      </c>
      <c r="B83" s="20" t="s">
        <v>135</v>
      </c>
      <c r="C83" s="49" t="s">
        <v>35</v>
      </c>
      <c r="D83" s="22"/>
      <c r="E83" s="22"/>
      <c r="F83" s="22"/>
      <c r="G83" s="22"/>
      <c r="H83" s="22"/>
      <c r="I83" s="22"/>
      <c r="J83" s="22"/>
      <c r="K83" s="22"/>
      <c r="L83" s="22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1:23" x14ac:dyDescent="0.25">
      <c r="A84" s="27" t="s">
        <v>136</v>
      </c>
      <c r="B84" s="20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1:23" x14ac:dyDescent="0.25">
      <c r="A85" s="27" t="s">
        <v>137</v>
      </c>
      <c r="B85" s="32" t="s">
        <v>138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1:23" ht="67.5" x14ac:dyDescent="0.25">
      <c r="A86" s="27" t="s">
        <v>139</v>
      </c>
      <c r="B86" s="36" t="s">
        <v>140</v>
      </c>
      <c r="C86" s="27"/>
      <c r="D86" s="27"/>
      <c r="E86" s="27"/>
      <c r="F86" s="27"/>
      <c r="G86" s="27"/>
      <c r="H86" s="27"/>
      <c r="I86" s="27"/>
      <c r="J86" s="27"/>
      <c r="K86" s="22"/>
      <c r="L86" s="22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1:23" x14ac:dyDescent="0.25">
      <c r="A87" s="27" t="s">
        <v>130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1:23" x14ac:dyDescent="0.25">
      <c r="A88" s="27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1:23" ht="22.5" x14ac:dyDescent="0.25">
      <c r="A89" s="27" t="s">
        <v>141</v>
      </c>
      <c r="B89" s="20" t="s">
        <v>142</v>
      </c>
      <c r="C89" s="49" t="s">
        <v>35</v>
      </c>
      <c r="D89" s="22"/>
      <c r="E89" s="22"/>
      <c r="F89" s="22"/>
      <c r="G89" s="22"/>
      <c r="H89" s="22"/>
      <c r="I89" s="22"/>
      <c r="J89" s="22"/>
      <c r="K89" s="22"/>
      <c r="L89" s="22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3" x14ac:dyDescent="0.25">
      <c r="A90" s="27" t="s">
        <v>143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3" x14ac:dyDescent="0.25">
      <c r="A91" s="27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ht="22.5" x14ac:dyDescent="0.25">
      <c r="A92" s="27" t="s">
        <v>144</v>
      </c>
      <c r="B92" s="20" t="s">
        <v>145</v>
      </c>
      <c r="C92" s="49" t="s">
        <v>35</v>
      </c>
      <c r="D92" s="22"/>
      <c r="E92" s="22"/>
      <c r="F92" s="22"/>
      <c r="G92" s="22"/>
      <c r="H92" s="22"/>
      <c r="I92" s="22"/>
      <c r="J92" s="22"/>
      <c r="K92" s="22"/>
      <c r="L92" s="22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x14ac:dyDescent="0.25">
      <c r="A93" s="27" t="s">
        <v>146</v>
      </c>
      <c r="B93" s="20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1:23" x14ac:dyDescent="0.25">
      <c r="A94" s="27"/>
      <c r="B94" s="20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1:23" x14ac:dyDescent="0.25">
      <c r="A95" s="27"/>
      <c r="B95" s="20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1:23" ht="16.5" hidden="1" customHeight="1" x14ac:dyDescent="0.25">
      <c r="A96" s="32" t="s">
        <v>147</v>
      </c>
      <c r="B96" s="632" t="s">
        <v>148</v>
      </c>
      <c r="C96" s="633"/>
      <c r="D96" s="633"/>
      <c r="E96" s="633"/>
      <c r="F96" s="633"/>
      <c r="G96" s="633"/>
      <c r="H96" s="633"/>
      <c r="I96" s="633"/>
      <c r="J96" s="633"/>
      <c r="K96" s="633"/>
      <c r="L96" s="45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</row>
    <row r="97" spans="1:23" hidden="1" x14ac:dyDescent="0.25">
      <c r="A97" s="27" t="s">
        <v>149</v>
      </c>
      <c r="B97" s="20"/>
      <c r="C97" s="49" t="s">
        <v>35</v>
      </c>
      <c r="D97" s="22"/>
      <c r="E97" s="22"/>
      <c r="F97" s="22"/>
      <c r="G97" s="22"/>
      <c r="H97" s="22"/>
      <c r="I97" s="22"/>
      <c r="J97" s="22"/>
      <c r="K97" s="22"/>
      <c r="L97" s="22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1:23" hidden="1" x14ac:dyDescent="0.25">
      <c r="A98" s="27" t="s">
        <v>150</v>
      </c>
      <c r="B98" s="20"/>
      <c r="C98" s="49" t="s">
        <v>35</v>
      </c>
      <c r="D98" s="22"/>
      <c r="E98" s="22"/>
      <c r="F98" s="22"/>
      <c r="G98" s="22"/>
      <c r="H98" s="22"/>
      <c r="I98" s="22"/>
      <c r="J98" s="22"/>
      <c r="K98" s="22"/>
      <c r="L98" s="22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1:23" hidden="1" x14ac:dyDescent="0.25">
      <c r="A99" s="27"/>
      <c r="B99" s="22"/>
      <c r="C99" s="50"/>
      <c r="D99" s="22"/>
      <c r="E99" s="22"/>
      <c r="F99" s="22"/>
      <c r="G99" s="22"/>
      <c r="H99" s="22"/>
      <c r="I99" s="22"/>
      <c r="J99" s="22"/>
      <c r="K99" s="22"/>
      <c r="L99" s="22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1:23" ht="23.45" customHeight="1" x14ac:dyDescent="0.25">
      <c r="A100" s="590" t="s">
        <v>151</v>
      </c>
      <c r="B100" s="626"/>
      <c r="C100" s="626"/>
      <c r="D100" s="626"/>
      <c r="E100" s="626"/>
      <c r="F100" s="626"/>
      <c r="G100" s="626"/>
      <c r="H100" s="626"/>
      <c r="I100" s="626"/>
      <c r="J100" s="626"/>
      <c r="K100" s="626"/>
      <c r="L100" s="45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</row>
    <row r="101" spans="1:23" x14ac:dyDescent="0.25">
      <c r="A101" s="27" t="s">
        <v>152</v>
      </c>
      <c r="B101" s="22"/>
      <c r="C101" s="50" t="s">
        <v>35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x14ac:dyDescent="0.25">
      <c r="A102" s="27" t="s">
        <v>153</v>
      </c>
      <c r="B102" s="22"/>
      <c r="C102" s="50" t="s">
        <v>35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 ht="21.6" customHeight="1" x14ac:dyDescent="0.25">
      <c r="A103" s="590" t="s">
        <v>154</v>
      </c>
      <c r="B103" s="650"/>
      <c r="C103" s="650"/>
      <c r="D103" s="650"/>
      <c r="E103" s="650"/>
      <c r="F103" s="650"/>
      <c r="G103" s="650"/>
      <c r="H103" s="650"/>
      <c r="I103" s="650"/>
      <c r="J103" s="650"/>
      <c r="K103" s="650"/>
      <c r="L103" s="6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</row>
    <row r="104" spans="1:23" ht="22.5" x14ac:dyDescent="0.25">
      <c r="A104" s="38" t="s">
        <v>155</v>
      </c>
      <c r="B104" s="30" t="s">
        <v>156</v>
      </c>
      <c r="C104" s="52"/>
      <c r="D104" s="17"/>
      <c r="E104" s="17"/>
      <c r="F104" s="17"/>
      <c r="G104" s="17"/>
      <c r="H104" s="17"/>
      <c r="I104" s="17"/>
      <c r="J104" s="17"/>
      <c r="K104" s="17"/>
      <c r="L104" s="53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</row>
    <row r="105" spans="1:23" x14ac:dyDescent="0.25">
      <c r="A105" s="38" t="s">
        <v>157</v>
      </c>
      <c r="B105" s="54"/>
      <c r="C105" s="55"/>
      <c r="D105" s="56"/>
      <c r="E105" s="56"/>
      <c r="F105" s="56"/>
      <c r="G105" s="56"/>
      <c r="H105" s="56"/>
      <c r="I105" s="56"/>
      <c r="J105" s="56"/>
      <c r="K105" s="56"/>
      <c r="L105" s="53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</row>
    <row r="106" spans="1:23" x14ac:dyDescent="0.25">
      <c r="A106" s="38" t="s">
        <v>158</v>
      </c>
      <c r="B106" s="54"/>
      <c r="C106" s="55"/>
      <c r="D106" s="56"/>
      <c r="E106" s="56"/>
      <c r="F106" s="56"/>
      <c r="G106" s="56"/>
      <c r="H106" s="56"/>
      <c r="I106" s="56"/>
      <c r="J106" s="56"/>
      <c r="K106" s="56"/>
      <c r="L106" s="53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</row>
    <row r="107" spans="1:23" ht="45" customHeight="1" x14ac:dyDescent="0.25">
      <c r="A107" s="38" t="s">
        <v>159</v>
      </c>
      <c r="B107" s="30" t="s">
        <v>160</v>
      </c>
      <c r="C107" s="55"/>
      <c r="D107" s="56"/>
      <c r="E107" s="56"/>
      <c r="F107" s="56"/>
      <c r="G107" s="56"/>
      <c r="H107" s="56"/>
      <c r="I107" s="56"/>
      <c r="J107" s="56"/>
      <c r="K107" s="56"/>
      <c r="L107" s="53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</row>
    <row r="108" spans="1:23" x14ac:dyDescent="0.25">
      <c r="A108" s="38" t="s">
        <v>161</v>
      </c>
      <c r="B108" s="54"/>
      <c r="C108" s="55"/>
      <c r="D108" s="56"/>
      <c r="E108" s="56"/>
      <c r="F108" s="56"/>
      <c r="G108" s="56"/>
      <c r="H108" s="56"/>
      <c r="I108" s="56"/>
      <c r="J108" s="56"/>
      <c r="K108" s="56"/>
      <c r="L108" s="53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</row>
    <row r="109" spans="1:23" x14ac:dyDescent="0.25">
      <c r="A109" s="38" t="s">
        <v>162</v>
      </c>
      <c r="B109" s="54"/>
      <c r="C109" s="55"/>
      <c r="D109" s="56"/>
      <c r="E109" s="56"/>
      <c r="F109" s="56"/>
      <c r="G109" s="56"/>
      <c r="H109" s="56"/>
      <c r="I109" s="56"/>
      <c r="J109" s="56"/>
      <c r="K109" s="56"/>
      <c r="L109" s="53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</row>
    <row r="110" spans="1:23" x14ac:dyDescent="0.25">
      <c r="A110" s="259" t="s">
        <v>163</v>
      </c>
      <c r="B110" s="652" t="s">
        <v>164</v>
      </c>
      <c r="C110" s="653"/>
      <c r="D110" s="653"/>
      <c r="E110" s="653"/>
      <c r="F110" s="653"/>
      <c r="G110" s="653"/>
      <c r="H110" s="654"/>
      <c r="I110" s="655"/>
      <c r="J110" s="655"/>
      <c r="K110" s="655"/>
      <c r="L110" s="656"/>
      <c r="M110" s="260">
        <f>SUM(M114)</f>
        <v>15533</v>
      </c>
      <c r="N110" s="261"/>
      <c r="O110" s="260">
        <f t="shared" ref="O110:W110" si="21">SUM(O114)</f>
        <v>19530</v>
      </c>
      <c r="P110" s="260">
        <f t="shared" si="21"/>
        <v>19530</v>
      </c>
      <c r="Q110" s="260">
        <f t="shared" si="21"/>
        <v>0</v>
      </c>
      <c r="R110" s="260">
        <f t="shared" si="21"/>
        <v>19530</v>
      </c>
      <c r="S110" s="260">
        <f t="shared" si="21"/>
        <v>19530</v>
      </c>
      <c r="T110" s="260">
        <f t="shared" si="21"/>
        <v>0</v>
      </c>
      <c r="U110" s="260">
        <f t="shared" si="21"/>
        <v>19530</v>
      </c>
      <c r="V110" s="260">
        <f t="shared" si="21"/>
        <v>19530</v>
      </c>
      <c r="W110" s="260">
        <f t="shared" si="21"/>
        <v>0</v>
      </c>
    </row>
    <row r="111" spans="1:23" ht="31.5" x14ac:dyDescent="0.25">
      <c r="A111" s="262" t="s">
        <v>165</v>
      </c>
      <c r="B111" s="263" t="s">
        <v>166</v>
      </c>
      <c r="C111" s="264" t="s">
        <v>35</v>
      </c>
      <c r="D111" s="265"/>
      <c r="E111" s="235"/>
      <c r="F111" s="235"/>
      <c r="G111" s="235"/>
      <c r="H111" s="235"/>
      <c r="I111" s="235"/>
      <c r="J111" s="235"/>
      <c r="K111" s="235"/>
      <c r="L111" s="235"/>
      <c r="M111" s="266"/>
      <c r="N111" s="266"/>
      <c r="O111" s="266"/>
      <c r="P111" s="266"/>
      <c r="Q111" s="266"/>
      <c r="R111" s="266"/>
      <c r="S111" s="266"/>
      <c r="T111" s="266"/>
      <c r="U111" s="266"/>
      <c r="V111" s="266"/>
      <c r="W111" s="266"/>
    </row>
    <row r="112" spans="1:23" x14ac:dyDescent="0.25">
      <c r="A112" s="267" t="s">
        <v>33</v>
      </c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66"/>
      <c r="N112" s="266"/>
      <c r="O112" s="266"/>
      <c r="P112" s="266"/>
      <c r="Q112" s="266"/>
      <c r="R112" s="266"/>
      <c r="S112" s="266"/>
      <c r="T112" s="266"/>
      <c r="U112" s="266"/>
      <c r="V112" s="266"/>
      <c r="W112" s="266"/>
    </row>
    <row r="113" spans="1:23" x14ac:dyDescent="0.25">
      <c r="A113" s="262" t="s">
        <v>49</v>
      </c>
      <c r="B113" s="235"/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66"/>
      <c r="N113" s="266"/>
      <c r="O113" s="266"/>
      <c r="P113" s="266"/>
      <c r="Q113" s="266"/>
      <c r="R113" s="266"/>
      <c r="S113" s="266"/>
      <c r="T113" s="266"/>
      <c r="U113" s="266"/>
      <c r="V113" s="266"/>
      <c r="W113" s="266"/>
    </row>
    <row r="114" spans="1:23" ht="42" x14ac:dyDescent="0.25">
      <c r="A114" s="262" t="s">
        <v>167</v>
      </c>
      <c r="B114" s="263" t="s">
        <v>168</v>
      </c>
      <c r="C114" s="268" t="s">
        <v>35</v>
      </c>
      <c r="D114" s="268"/>
      <c r="E114" s="235"/>
      <c r="F114" s="235"/>
      <c r="G114" s="235"/>
      <c r="H114" s="235"/>
      <c r="I114" s="235"/>
      <c r="J114" s="235"/>
      <c r="K114" s="235"/>
      <c r="L114" s="235"/>
      <c r="M114" s="266">
        <f>SUM(M115:M116)</f>
        <v>15533</v>
      </c>
      <c r="N114" s="266"/>
      <c r="O114" s="266">
        <f t="shared" ref="O114:W114" si="22">SUM(O115:O116)</f>
        <v>19530</v>
      </c>
      <c r="P114" s="266">
        <f t="shared" si="22"/>
        <v>19530</v>
      </c>
      <c r="Q114" s="266">
        <f t="shared" si="22"/>
        <v>0</v>
      </c>
      <c r="R114" s="266">
        <f t="shared" si="22"/>
        <v>19530</v>
      </c>
      <c r="S114" s="266">
        <f t="shared" si="22"/>
        <v>19530</v>
      </c>
      <c r="T114" s="266">
        <f t="shared" si="22"/>
        <v>0</v>
      </c>
      <c r="U114" s="266">
        <f t="shared" si="22"/>
        <v>19530</v>
      </c>
      <c r="V114" s="266">
        <f t="shared" si="22"/>
        <v>19530</v>
      </c>
      <c r="W114" s="266">
        <f t="shared" si="22"/>
        <v>0</v>
      </c>
    </row>
    <row r="115" spans="1:23" x14ac:dyDescent="0.25">
      <c r="A115" s="262" t="s">
        <v>64</v>
      </c>
      <c r="B115" s="262" t="s">
        <v>169</v>
      </c>
      <c r="C115" s="235"/>
      <c r="D115" s="235"/>
      <c r="E115" s="235" t="s">
        <v>69</v>
      </c>
      <c r="F115" s="235" t="s">
        <v>170</v>
      </c>
      <c r="G115" s="235" t="s">
        <v>60</v>
      </c>
      <c r="H115" s="235" t="s">
        <v>51</v>
      </c>
      <c r="I115" s="235"/>
      <c r="J115" s="235"/>
      <c r="K115" s="235"/>
      <c r="L115" s="235"/>
      <c r="M115" s="266"/>
      <c r="N115" s="266"/>
      <c r="O115" s="266"/>
      <c r="P115" s="266"/>
      <c r="Q115" s="266"/>
      <c r="R115" s="266"/>
      <c r="S115" s="266"/>
      <c r="T115" s="266"/>
      <c r="U115" s="266"/>
      <c r="V115" s="266"/>
      <c r="W115" s="266"/>
    </row>
    <row r="116" spans="1:23" x14ac:dyDescent="0.25">
      <c r="A116" s="262" t="s">
        <v>171</v>
      </c>
      <c r="B116" s="262" t="s">
        <v>172</v>
      </c>
      <c r="C116" s="235"/>
      <c r="D116" s="235"/>
      <c r="E116" s="235" t="s">
        <v>69</v>
      </c>
      <c r="F116" s="235" t="s">
        <v>170</v>
      </c>
      <c r="G116" s="235" t="s">
        <v>60</v>
      </c>
      <c r="H116" s="235" t="s">
        <v>51</v>
      </c>
      <c r="I116" s="235"/>
      <c r="J116" s="235"/>
      <c r="K116" s="235"/>
      <c r="L116" s="235"/>
      <c r="M116" s="266">
        <v>15533</v>
      </c>
      <c r="N116" s="266"/>
      <c r="O116" s="266">
        <f>P116+Q116</f>
        <v>19530</v>
      </c>
      <c r="P116" s="266">
        <v>19530</v>
      </c>
      <c r="Q116" s="266"/>
      <c r="R116" s="266">
        <f>S116+T116</f>
        <v>19530</v>
      </c>
      <c r="S116" s="266">
        <v>19530</v>
      </c>
      <c r="T116" s="266"/>
      <c r="U116" s="266">
        <f>V116+W116</f>
        <v>19530</v>
      </c>
      <c r="V116" s="266">
        <v>19530</v>
      </c>
      <c r="W116" s="266"/>
    </row>
    <row r="117" spans="1:23" ht="31.5" x14ac:dyDescent="0.25">
      <c r="A117" s="265" t="s">
        <v>173</v>
      </c>
      <c r="B117" s="263" t="s">
        <v>174</v>
      </c>
      <c r="C117" s="268" t="s">
        <v>35</v>
      </c>
      <c r="D117" s="235"/>
      <c r="E117" s="235"/>
      <c r="F117" s="235"/>
      <c r="G117" s="235"/>
      <c r="H117" s="235"/>
      <c r="I117" s="235"/>
      <c r="J117" s="235"/>
      <c r="K117" s="235"/>
      <c r="L117" s="235"/>
      <c r="M117" s="269"/>
      <c r="N117" s="269"/>
      <c r="O117" s="269"/>
      <c r="P117" s="269"/>
      <c r="Q117" s="269"/>
      <c r="R117" s="269"/>
      <c r="S117" s="269"/>
      <c r="T117" s="269"/>
      <c r="U117" s="269"/>
      <c r="V117" s="269"/>
      <c r="W117" s="269"/>
    </row>
    <row r="118" spans="1:23" x14ac:dyDescent="0.25">
      <c r="A118" s="262" t="s">
        <v>175</v>
      </c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69"/>
      <c r="N118" s="269"/>
      <c r="O118" s="269"/>
      <c r="P118" s="269"/>
      <c r="Q118" s="269"/>
      <c r="R118" s="269"/>
      <c r="S118" s="269"/>
      <c r="T118" s="269"/>
      <c r="U118" s="269"/>
      <c r="V118" s="269"/>
      <c r="W118" s="269"/>
    </row>
    <row r="119" spans="1:23" x14ac:dyDescent="0.25">
      <c r="A119" s="27" t="s">
        <v>176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1:23" x14ac:dyDescent="0.25">
      <c r="A120" s="32" t="s">
        <v>177</v>
      </c>
      <c r="B120" s="32" t="s">
        <v>178</v>
      </c>
      <c r="C120" s="49" t="s">
        <v>35</v>
      </c>
      <c r="D120" s="22"/>
      <c r="E120" s="22"/>
      <c r="F120" s="22"/>
      <c r="G120" s="22"/>
      <c r="H120" s="22"/>
      <c r="I120" s="22"/>
      <c r="J120" s="22"/>
      <c r="K120" s="22"/>
      <c r="L120" s="22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1:23" x14ac:dyDescent="0.25">
      <c r="A121" s="27" t="s">
        <v>179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1:23" x14ac:dyDescent="0.25">
      <c r="A122" s="27" t="s">
        <v>180</v>
      </c>
      <c r="B122" s="32" t="s">
        <v>181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x14ac:dyDescent="0.25">
      <c r="A123" s="27" t="s">
        <v>182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 x14ac:dyDescent="0.25">
      <c r="A124" s="32" t="s">
        <v>183</v>
      </c>
      <c r="B124" s="32" t="s">
        <v>184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1:23" x14ac:dyDescent="0.25">
      <c r="A125" s="27" t="s">
        <v>185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1:23" ht="24" customHeight="1" x14ac:dyDescent="0.25">
      <c r="A126" s="60" t="s">
        <v>186</v>
      </c>
      <c r="B126" s="632" t="s">
        <v>187</v>
      </c>
      <c r="C126" s="633"/>
      <c r="D126" s="633"/>
      <c r="E126" s="633"/>
      <c r="F126" s="633"/>
      <c r="G126" s="633"/>
      <c r="H126" s="633"/>
      <c r="I126" s="633"/>
      <c r="J126" s="633"/>
      <c r="K126" s="633"/>
      <c r="L126" s="45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</row>
    <row r="127" spans="1:23" x14ac:dyDescent="0.25">
      <c r="A127" s="32" t="s">
        <v>165</v>
      </c>
      <c r="B127" s="45"/>
      <c r="C127" s="49" t="s">
        <v>35</v>
      </c>
      <c r="D127" s="45"/>
      <c r="E127" s="22"/>
      <c r="F127" s="22"/>
      <c r="G127" s="22"/>
      <c r="H127" s="22"/>
      <c r="I127" s="22"/>
      <c r="J127" s="22"/>
      <c r="K127" s="22"/>
      <c r="L127" s="22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hidden="1" x14ac:dyDescent="0.25">
      <c r="A128" s="27" t="s">
        <v>33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17"/>
      <c r="N128" s="17"/>
      <c r="O128" s="17"/>
      <c r="P128" s="17"/>
      <c r="Q128" s="61"/>
      <c r="R128" s="61"/>
      <c r="S128" s="17"/>
      <c r="T128" s="17"/>
      <c r="U128" s="17"/>
      <c r="V128" s="17"/>
      <c r="W128" s="17"/>
    </row>
    <row r="129" spans="1:23" hidden="1" x14ac:dyDescent="0.25">
      <c r="A129" s="19" t="s">
        <v>49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1:23" x14ac:dyDescent="0.25">
      <c r="A130" s="32" t="s">
        <v>167</v>
      </c>
      <c r="B130" s="45"/>
      <c r="C130" s="49" t="s">
        <v>35</v>
      </c>
      <c r="D130" s="45"/>
      <c r="E130" s="22"/>
      <c r="F130" s="22"/>
      <c r="G130" s="22"/>
      <c r="H130" s="22"/>
      <c r="I130" s="22"/>
      <c r="J130" s="22"/>
      <c r="K130" s="22"/>
      <c r="L130" s="22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1:23" hidden="1" x14ac:dyDescent="0.25">
      <c r="A131" s="27" t="s">
        <v>64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1:23" hidden="1" x14ac:dyDescent="0.25">
      <c r="A132" s="27" t="s">
        <v>81</v>
      </c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1:23" ht="27" customHeight="1" x14ac:dyDescent="0.25">
      <c r="A133" s="60" t="s">
        <v>188</v>
      </c>
      <c r="B133" s="590" t="s">
        <v>189</v>
      </c>
      <c r="C133" s="657"/>
      <c r="D133" s="657"/>
      <c r="E133" s="657"/>
      <c r="F133" s="657"/>
      <c r="G133" s="657"/>
      <c r="H133" s="657"/>
      <c r="I133" s="657"/>
      <c r="J133" s="657"/>
      <c r="K133" s="657"/>
      <c r="L133" s="45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</row>
    <row r="134" spans="1:23" x14ac:dyDescent="0.25">
      <c r="A134" s="27" t="s">
        <v>190</v>
      </c>
      <c r="B134" s="22"/>
      <c r="C134" s="49"/>
      <c r="D134" s="22"/>
      <c r="E134" s="22"/>
      <c r="F134" s="22"/>
      <c r="G134" s="22"/>
      <c r="H134" s="22"/>
      <c r="I134" s="22"/>
      <c r="J134" s="22"/>
      <c r="K134" s="22"/>
      <c r="L134" s="22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x14ac:dyDescent="0.25">
      <c r="A135" s="27" t="s">
        <v>167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x14ac:dyDescent="0.25">
      <c r="A136" s="60" t="s">
        <v>191</v>
      </c>
      <c r="B136" s="632" t="s">
        <v>192</v>
      </c>
      <c r="C136" s="658"/>
      <c r="D136" s="658"/>
      <c r="E136" s="659"/>
      <c r="F136" s="659"/>
      <c r="G136" s="659"/>
      <c r="H136" s="659"/>
      <c r="I136" s="633"/>
      <c r="J136" s="660"/>
      <c r="K136" s="22"/>
      <c r="L136" s="22"/>
      <c r="M136" s="62"/>
      <c r="N136" s="17"/>
      <c r="O136" s="12"/>
      <c r="P136" s="17"/>
      <c r="Q136" s="17"/>
      <c r="R136" s="12"/>
      <c r="S136" s="17"/>
      <c r="T136" s="17"/>
      <c r="U136" s="17"/>
      <c r="V136" s="12"/>
      <c r="W136" s="17"/>
    </row>
    <row r="137" spans="1:23" x14ac:dyDescent="0.25">
      <c r="A137" s="27" t="s">
        <v>165</v>
      </c>
      <c r="B137" s="32" t="s">
        <v>193</v>
      </c>
      <c r="C137" s="49" t="s">
        <v>35</v>
      </c>
      <c r="D137" s="32"/>
      <c r="E137" s="22"/>
      <c r="F137" s="22"/>
      <c r="G137" s="22"/>
      <c r="H137" s="22"/>
      <c r="I137" s="22"/>
      <c r="J137" s="22"/>
      <c r="K137" s="22"/>
      <c r="L137" s="22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ht="31.5" x14ac:dyDescent="0.25">
      <c r="A138" s="19" t="s">
        <v>33</v>
      </c>
      <c r="B138" s="45" t="s">
        <v>194</v>
      </c>
      <c r="C138" s="49" t="s">
        <v>35</v>
      </c>
      <c r="D138" s="45"/>
      <c r="E138" s="22"/>
      <c r="F138" s="22"/>
      <c r="G138" s="22"/>
      <c r="H138" s="22"/>
      <c r="I138" s="22"/>
      <c r="J138" s="22"/>
      <c r="K138" s="22"/>
      <c r="L138" s="22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x14ac:dyDescent="0.25">
      <c r="A139" s="27">
        <v>2</v>
      </c>
      <c r="B139" s="32" t="s">
        <v>195</v>
      </c>
      <c r="C139" s="49" t="s">
        <v>35</v>
      </c>
      <c r="D139" s="32"/>
      <c r="E139" s="22"/>
      <c r="F139" s="22"/>
      <c r="G139" s="22"/>
      <c r="H139" s="22"/>
      <c r="I139" s="22"/>
      <c r="J139" s="22"/>
      <c r="K139" s="22"/>
      <c r="L139" s="22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1:23" x14ac:dyDescent="0.25">
      <c r="A140" s="27" t="s">
        <v>64</v>
      </c>
      <c r="B140" s="63"/>
      <c r="C140" s="49" t="s">
        <v>35</v>
      </c>
      <c r="D140" s="63"/>
      <c r="E140" s="22"/>
      <c r="F140" s="22"/>
      <c r="G140" s="22"/>
      <c r="H140" s="22"/>
      <c r="I140" s="22"/>
      <c r="J140" s="22"/>
      <c r="K140" s="22"/>
      <c r="L140" s="22"/>
      <c r="M140" s="17"/>
      <c r="N140" s="17"/>
      <c r="O140" s="17"/>
      <c r="P140" s="17"/>
      <c r="Q140" s="17"/>
      <c r="R140" s="12"/>
      <c r="S140" s="17"/>
      <c r="T140" s="17"/>
      <c r="U140" s="17"/>
      <c r="V140" s="17"/>
      <c r="W140" s="17"/>
    </row>
    <row r="141" spans="1:23" ht="21" x14ac:dyDescent="0.25">
      <c r="A141" s="27">
        <v>3</v>
      </c>
      <c r="B141" s="45" t="s">
        <v>196</v>
      </c>
      <c r="C141" s="49" t="s">
        <v>35</v>
      </c>
      <c r="D141" s="32"/>
      <c r="E141" s="22"/>
      <c r="F141" s="22"/>
      <c r="G141" s="22"/>
      <c r="H141" s="22"/>
      <c r="I141" s="22"/>
      <c r="J141" s="22"/>
      <c r="K141" s="22"/>
      <c r="L141" s="22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1:23" x14ac:dyDescent="0.25">
      <c r="A142" s="27" t="s">
        <v>197</v>
      </c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1:23" x14ac:dyDescent="0.25">
      <c r="A143" s="27" t="s">
        <v>123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1:23" ht="16.7" customHeight="1" x14ac:dyDescent="0.25">
      <c r="A144" s="64" t="s">
        <v>198</v>
      </c>
      <c r="B144" s="590" t="s">
        <v>199</v>
      </c>
      <c r="C144" s="591"/>
      <c r="D144" s="591"/>
      <c r="E144" s="591"/>
      <c r="F144" s="591"/>
      <c r="G144" s="662"/>
      <c r="H144" s="46"/>
      <c r="I144" s="46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</row>
    <row r="145" spans="1:23" x14ac:dyDescent="0.25">
      <c r="A145" s="17"/>
      <c r="B145" s="66"/>
      <c r="C145" s="66"/>
      <c r="D145" s="66"/>
      <c r="E145" s="66"/>
      <c r="F145" s="66"/>
      <c r="G145" s="66"/>
      <c r="H145" s="66"/>
      <c r="I145" s="66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1:23" ht="30" customHeight="1" x14ac:dyDescent="0.25">
      <c r="A146" s="64" t="s">
        <v>200</v>
      </c>
      <c r="B146" s="590" t="s">
        <v>201</v>
      </c>
      <c r="C146" s="657"/>
      <c r="D146" s="657"/>
      <c r="E146" s="657"/>
      <c r="F146" s="657"/>
      <c r="G146" s="657"/>
      <c r="H146" s="657"/>
      <c r="I146" s="657"/>
      <c r="J146" s="657"/>
      <c r="K146" s="657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</row>
    <row r="147" spans="1:23" x14ac:dyDescent="0.2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</row>
    <row r="148" spans="1:23" ht="12.75" customHeight="1" x14ac:dyDescent="0.25">
      <c r="A148" s="68" t="s">
        <v>202</v>
      </c>
      <c r="B148" s="68" t="s">
        <v>54</v>
      </c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</row>
    <row r="149" spans="1:23" x14ac:dyDescent="0.25">
      <c r="A149" s="69"/>
      <c r="B149" s="69" t="s">
        <v>203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70">
        <f>SUM(M19+M110+M126+M133+M136+M144+M146+M148)</f>
        <v>5908150</v>
      </c>
      <c r="N149" s="70"/>
      <c r="O149" s="70">
        <f t="shared" ref="O149:W149" si="23">SUM(O19+O110+O126+O133+O136+O144+O146+O148)</f>
        <v>5962743</v>
      </c>
      <c r="P149" s="70">
        <f t="shared" si="23"/>
        <v>5742232</v>
      </c>
      <c r="Q149" s="70">
        <f t="shared" si="23"/>
        <v>220511</v>
      </c>
      <c r="R149" s="70">
        <f t="shared" si="23"/>
        <v>6322395</v>
      </c>
      <c r="S149" s="70">
        <f t="shared" si="23"/>
        <v>6322395</v>
      </c>
      <c r="T149" s="70">
        <f t="shared" si="23"/>
        <v>0</v>
      </c>
      <c r="U149" s="70">
        <f t="shared" si="23"/>
        <v>5991327</v>
      </c>
      <c r="V149" s="70">
        <f t="shared" si="23"/>
        <v>5991327</v>
      </c>
      <c r="W149" s="70">
        <f t="shared" si="23"/>
        <v>0</v>
      </c>
    </row>
    <row r="150" spans="1:23" x14ac:dyDescent="0.25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2">
        <f>SUM(M110+M19)</f>
        <v>5908150</v>
      </c>
      <c r="N150" s="72"/>
      <c r="O150" s="72">
        <f t="shared" ref="O150:W150" si="24">SUM(O110+O19)</f>
        <v>5962743</v>
      </c>
      <c r="P150" s="72">
        <f t="shared" si="24"/>
        <v>5742232</v>
      </c>
      <c r="Q150" s="72">
        <f t="shared" si="24"/>
        <v>220511</v>
      </c>
      <c r="R150" s="72">
        <f t="shared" si="24"/>
        <v>6322395</v>
      </c>
      <c r="S150" s="72">
        <f t="shared" si="24"/>
        <v>6322395</v>
      </c>
      <c r="T150" s="72">
        <f t="shared" si="24"/>
        <v>0</v>
      </c>
      <c r="U150" s="72">
        <f t="shared" si="24"/>
        <v>5991327</v>
      </c>
      <c r="V150" s="72">
        <f t="shared" si="24"/>
        <v>5991327</v>
      </c>
      <c r="W150" s="72">
        <f t="shared" si="24"/>
        <v>0</v>
      </c>
    </row>
    <row r="151" spans="1:23" ht="16.5" customHeight="1" x14ac:dyDescent="0.2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4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</row>
    <row r="152" spans="1:23" x14ac:dyDescent="0.2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</row>
    <row r="153" spans="1:23" x14ac:dyDescent="0.25">
      <c r="A153" s="75" t="s">
        <v>204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3"/>
      <c r="Q153" s="73"/>
      <c r="R153" s="73"/>
      <c r="S153" s="73"/>
      <c r="T153" s="73"/>
      <c r="U153" s="73"/>
      <c r="V153" s="73"/>
      <c r="W153" s="73"/>
    </row>
    <row r="154" spans="1:23" x14ac:dyDescent="0.25">
      <c r="A154" s="75" t="s">
        <v>205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3"/>
      <c r="Q154" s="73"/>
      <c r="R154" s="73"/>
      <c r="S154" s="73"/>
      <c r="T154" s="73"/>
      <c r="U154" s="73"/>
      <c r="V154" s="73"/>
      <c r="W154" s="73"/>
    </row>
    <row r="155" spans="1:23" ht="15.75" customHeight="1" x14ac:dyDescent="0.25">
      <c r="A155" s="75" t="s">
        <v>206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3"/>
      <c r="Q155" s="73"/>
      <c r="R155" s="73"/>
      <c r="S155" s="73"/>
      <c r="T155" s="73"/>
      <c r="U155" s="73"/>
      <c r="V155" s="73"/>
      <c r="W155" s="73"/>
    </row>
    <row r="156" spans="1:23" x14ac:dyDescent="0.2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</row>
    <row r="157" spans="1:23" ht="12.75" customHeight="1" x14ac:dyDescent="0.25">
      <c r="A157" s="663" t="s">
        <v>7</v>
      </c>
      <c r="B157" s="577" t="s">
        <v>8</v>
      </c>
      <c r="C157" s="577" t="s">
        <v>9</v>
      </c>
      <c r="D157" s="577" t="s">
        <v>10</v>
      </c>
      <c r="E157" s="582" t="s">
        <v>11</v>
      </c>
      <c r="F157" s="583"/>
      <c r="G157" s="583"/>
      <c r="H157" s="76"/>
      <c r="I157" s="584" t="s">
        <v>12</v>
      </c>
      <c r="J157" s="577" t="s">
        <v>13</v>
      </c>
      <c r="K157" s="577" t="s">
        <v>14</v>
      </c>
      <c r="L157" s="77"/>
      <c r="M157" s="78"/>
      <c r="N157" s="78"/>
      <c r="O157" s="78"/>
      <c r="P157" s="78"/>
      <c r="Q157" s="666"/>
      <c r="R157" s="666"/>
      <c r="S157" s="78"/>
      <c r="T157" s="78"/>
      <c r="U157" s="79"/>
      <c r="V157" s="78"/>
      <c r="W157" s="76"/>
    </row>
    <row r="158" spans="1:23" ht="12.75" customHeight="1" x14ac:dyDescent="0.25">
      <c r="A158" s="664"/>
      <c r="B158" s="578"/>
      <c r="C158" s="578"/>
      <c r="D158" s="578"/>
      <c r="E158" s="607" t="s">
        <v>15</v>
      </c>
      <c r="F158" s="608"/>
      <c r="G158" s="608"/>
      <c r="H158" s="609"/>
      <c r="I158" s="585"/>
      <c r="J158" s="578"/>
      <c r="K158" s="578"/>
      <c r="L158" s="667"/>
      <c r="M158" s="668"/>
      <c r="N158" s="668"/>
      <c r="O158" s="668"/>
      <c r="P158" s="668"/>
      <c r="Q158" s="668"/>
      <c r="R158" s="668"/>
      <c r="S158" s="668"/>
      <c r="T158" s="668"/>
      <c r="U158" s="668"/>
      <c r="V158" s="668"/>
      <c r="W158" s="669"/>
    </row>
    <row r="159" spans="1:23" ht="12.75" customHeight="1" x14ac:dyDescent="0.25">
      <c r="A159" s="664"/>
      <c r="B159" s="578"/>
      <c r="C159" s="578"/>
      <c r="D159" s="578"/>
      <c r="E159" s="612" t="s">
        <v>16</v>
      </c>
      <c r="F159" s="612" t="s">
        <v>17</v>
      </c>
      <c r="G159" s="615" t="s">
        <v>18</v>
      </c>
      <c r="H159" s="612" t="s">
        <v>19</v>
      </c>
      <c r="I159" s="585"/>
      <c r="J159" s="578"/>
      <c r="K159" s="578"/>
      <c r="L159" s="598" t="s">
        <v>20</v>
      </c>
      <c r="M159" s="599"/>
      <c r="N159" s="599"/>
      <c r="O159" s="599"/>
      <c r="P159" s="599"/>
      <c r="Q159" s="599"/>
      <c r="R159" s="599"/>
      <c r="S159" s="599"/>
      <c r="T159" s="599"/>
      <c r="U159" s="599"/>
      <c r="V159" s="599"/>
      <c r="W159" s="600"/>
    </row>
    <row r="160" spans="1:23" ht="12.75" customHeight="1" x14ac:dyDescent="0.25">
      <c r="A160" s="664"/>
      <c r="B160" s="578"/>
      <c r="C160" s="578"/>
      <c r="D160" s="578"/>
      <c r="E160" s="613"/>
      <c r="F160" s="613"/>
      <c r="G160" s="616"/>
      <c r="H160" s="613"/>
      <c r="I160" s="585"/>
      <c r="J160" s="578"/>
      <c r="K160" s="578"/>
      <c r="L160" s="577" t="s">
        <v>21</v>
      </c>
      <c r="M160" s="577" t="s">
        <v>207</v>
      </c>
      <c r="N160" s="577" t="s">
        <v>23</v>
      </c>
      <c r="O160" s="587" t="s">
        <v>208</v>
      </c>
      <c r="P160" s="588"/>
      <c r="Q160" s="589"/>
      <c r="R160" s="587" t="s">
        <v>209</v>
      </c>
      <c r="S160" s="588"/>
      <c r="T160" s="589"/>
      <c r="U160" s="670" t="s">
        <v>210</v>
      </c>
      <c r="V160" s="671"/>
      <c r="W160" s="672"/>
    </row>
    <row r="161" spans="1:23" ht="36" customHeight="1" x14ac:dyDescent="0.25">
      <c r="A161" s="665"/>
      <c r="B161" s="579"/>
      <c r="C161" s="579"/>
      <c r="D161" s="579"/>
      <c r="E161" s="614"/>
      <c r="F161" s="614"/>
      <c r="G161" s="617"/>
      <c r="H161" s="614"/>
      <c r="I161" s="586"/>
      <c r="J161" s="579"/>
      <c r="K161" s="579"/>
      <c r="L161" s="579"/>
      <c r="M161" s="579"/>
      <c r="N161" s="579"/>
      <c r="O161" s="12" t="s">
        <v>27</v>
      </c>
      <c r="P161" s="12" t="s">
        <v>28</v>
      </c>
      <c r="Q161" s="12" t="s">
        <v>29</v>
      </c>
      <c r="R161" s="12" t="s">
        <v>27</v>
      </c>
      <c r="S161" s="12" t="s">
        <v>28</v>
      </c>
      <c r="T161" s="12" t="s">
        <v>29</v>
      </c>
      <c r="U161" s="12" t="s">
        <v>27</v>
      </c>
      <c r="V161" s="12" t="s">
        <v>28</v>
      </c>
      <c r="W161" s="12" t="s">
        <v>29</v>
      </c>
    </row>
    <row r="162" spans="1:23" x14ac:dyDescent="0.25">
      <c r="A162" s="12">
        <v>1</v>
      </c>
      <c r="B162" s="12">
        <v>2</v>
      </c>
      <c r="C162" s="12"/>
      <c r="D162" s="12"/>
      <c r="E162" s="12" t="s">
        <v>173</v>
      </c>
      <c r="F162" s="12" t="s">
        <v>177</v>
      </c>
      <c r="G162" s="12">
        <v>5</v>
      </c>
      <c r="H162" s="12">
        <v>6</v>
      </c>
      <c r="I162" s="12">
        <v>7</v>
      </c>
      <c r="J162" s="12">
        <v>8</v>
      </c>
      <c r="K162" s="12">
        <v>9</v>
      </c>
      <c r="L162" s="12">
        <v>10</v>
      </c>
      <c r="M162" s="12">
        <v>11</v>
      </c>
      <c r="N162" s="12">
        <v>12</v>
      </c>
      <c r="O162" s="587" t="s">
        <v>59</v>
      </c>
      <c r="P162" s="588"/>
      <c r="Q162" s="589"/>
      <c r="R162" s="587" t="s">
        <v>211</v>
      </c>
      <c r="S162" s="588"/>
      <c r="T162" s="589"/>
      <c r="U162" s="587" t="s">
        <v>212</v>
      </c>
      <c r="V162" s="588"/>
      <c r="W162" s="589"/>
    </row>
    <row r="163" spans="1:23" ht="24.6" customHeight="1" x14ac:dyDescent="0.25">
      <c r="A163" s="12" t="s">
        <v>30</v>
      </c>
      <c r="B163" s="590" t="s">
        <v>31</v>
      </c>
      <c r="C163" s="591"/>
      <c r="D163" s="591"/>
      <c r="E163" s="591"/>
      <c r="F163" s="591"/>
      <c r="G163" s="591"/>
      <c r="H163" s="662"/>
      <c r="I163" s="17"/>
      <c r="J163" s="17"/>
      <c r="K163" s="17"/>
      <c r="L163" s="17"/>
      <c r="M163" s="80">
        <f t="shared" ref="M163:W163" si="25">SUM(M165+M173+M180+M186+M211)</f>
        <v>67810</v>
      </c>
      <c r="N163" s="80">
        <f t="shared" si="25"/>
        <v>0</v>
      </c>
      <c r="O163" s="80">
        <f t="shared" si="25"/>
        <v>67810</v>
      </c>
      <c r="P163" s="80">
        <f t="shared" si="25"/>
        <v>67810</v>
      </c>
      <c r="Q163" s="80">
        <f t="shared" si="25"/>
        <v>0</v>
      </c>
      <c r="R163" s="80">
        <f t="shared" si="25"/>
        <v>67810</v>
      </c>
      <c r="S163" s="80">
        <f t="shared" si="25"/>
        <v>67810</v>
      </c>
      <c r="T163" s="80">
        <f t="shared" si="25"/>
        <v>0</v>
      </c>
      <c r="U163" s="80">
        <f t="shared" si="25"/>
        <v>67810</v>
      </c>
      <c r="V163" s="80">
        <f t="shared" si="25"/>
        <v>67810</v>
      </c>
      <c r="W163" s="80">
        <f t="shared" si="25"/>
        <v>0</v>
      </c>
    </row>
    <row r="164" spans="1:23" x14ac:dyDescent="0.25">
      <c r="A164" s="17"/>
      <c r="B164" s="670"/>
      <c r="C164" s="671"/>
      <c r="D164" s="671"/>
      <c r="E164" s="671"/>
      <c r="F164" s="671"/>
      <c r="G164" s="672"/>
      <c r="H164" s="17"/>
      <c r="I164" s="673"/>
      <c r="J164" s="674"/>
      <c r="K164" s="17"/>
      <c r="L164" s="17"/>
      <c r="M164" s="17"/>
      <c r="N164" s="17"/>
      <c r="O164" s="23"/>
      <c r="P164" s="23"/>
      <c r="Q164" s="23"/>
      <c r="R164" s="23"/>
      <c r="S164" s="23"/>
      <c r="T164" s="23"/>
      <c r="U164" s="23"/>
      <c r="V164" s="23"/>
      <c r="W164" s="23"/>
    </row>
    <row r="165" spans="1:23" ht="12.75" customHeight="1" x14ac:dyDescent="0.25">
      <c r="A165" s="590" t="s">
        <v>213</v>
      </c>
      <c r="B165" s="591"/>
      <c r="C165" s="591"/>
      <c r="D165" s="591"/>
      <c r="E165" s="591"/>
      <c r="F165" s="591"/>
      <c r="G165" s="591"/>
      <c r="H165" s="591"/>
      <c r="I165" s="591"/>
      <c r="J165" s="591"/>
      <c r="K165" s="591"/>
      <c r="L165" s="17"/>
      <c r="M165" s="17"/>
      <c r="N165" s="17"/>
      <c r="O165" s="23"/>
      <c r="P165" s="23"/>
      <c r="Q165" s="23"/>
      <c r="R165" s="23"/>
      <c r="S165" s="23"/>
      <c r="T165" s="23"/>
      <c r="U165" s="23"/>
      <c r="V165" s="23"/>
      <c r="W165" s="23"/>
    </row>
    <row r="166" spans="1:23" ht="22.5" x14ac:dyDescent="0.25">
      <c r="A166" s="12" t="s">
        <v>33</v>
      </c>
      <c r="B166" s="30" t="s">
        <v>34</v>
      </c>
      <c r="C166" s="81" t="s">
        <v>35</v>
      </c>
      <c r="D166" s="30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23"/>
      <c r="P166" s="23"/>
      <c r="Q166" s="23"/>
      <c r="R166" s="23"/>
      <c r="S166" s="23"/>
      <c r="T166" s="23"/>
      <c r="U166" s="23"/>
      <c r="V166" s="23"/>
      <c r="W166" s="23"/>
    </row>
    <row r="167" spans="1:23" x14ac:dyDescent="0.25">
      <c r="A167" s="12" t="s">
        <v>214</v>
      </c>
      <c r="B167" s="30"/>
      <c r="C167" s="81"/>
      <c r="D167" s="30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23"/>
      <c r="P167" s="23"/>
      <c r="Q167" s="23"/>
      <c r="R167" s="23"/>
      <c r="S167" s="23"/>
      <c r="T167" s="23"/>
      <c r="U167" s="23"/>
      <c r="V167" s="23"/>
      <c r="W167" s="23"/>
    </row>
    <row r="168" spans="1:23" ht="33.75" x14ac:dyDescent="0.25">
      <c r="A168" s="12" t="s">
        <v>49</v>
      </c>
      <c r="B168" s="30" t="s">
        <v>50</v>
      </c>
      <c r="C168" s="81" t="s">
        <v>35</v>
      </c>
      <c r="D168" s="30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23"/>
      <c r="P168" s="23"/>
      <c r="Q168" s="23"/>
      <c r="R168" s="23"/>
      <c r="S168" s="23"/>
      <c r="T168" s="23"/>
      <c r="U168" s="23"/>
      <c r="V168" s="23"/>
      <c r="W168" s="23"/>
    </row>
    <row r="169" spans="1:23" x14ac:dyDescent="0.25">
      <c r="A169" s="12" t="s">
        <v>52</v>
      </c>
      <c r="B169" s="30"/>
      <c r="C169" s="81"/>
      <c r="D169" s="30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23"/>
      <c r="P169" s="23"/>
      <c r="Q169" s="23"/>
      <c r="R169" s="23"/>
      <c r="S169" s="23"/>
      <c r="T169" s="23"/>
      <c r="U169" s="23"/>
      <c r="V169" s="23"/>
      <c r="W169" s="23"/>
    </row>
    <row r="170" spans="1:23" x14ac:dyDescent="0.25">
      <c r="A170" s="12" t="s">
        <v>53</v>
      </c>
      <c r="B170" s="30" t="s">
        <v>54</v>
      </c>
      <c r="C170" s="81" t="s">
        <v>35</v>
      </c>
      <c r="D170" s="30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23"/>
      <c r="P170" s="23"/>
      <c r="Q170" s="23"/>
      <c r="R170" s="23"/>
      <c r="S170" s="23"/>
      <c r="T170" s="23"/>
      <c r="U170" s="23"/>
      <c r="V170" s="23"/>
      <c r="W170" s="23"/>
    </row>
    <row r="171" spans="1:23" x14ac:dyDescent="0.25">
      <c r="A171" s="12" t="s">
        <v>55</v>
      </c>
      <c r="B171" s="30"/>
      <c r="C171" s="30"/>
      <c r="D171" s="30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23"/>
      <c r="P171" s="23"/>
      <c r="Q171" s="23"/>
      <c r="R171" s="23"/>
      <c r="S171" s="23"/>
      <c r="T171" s="23"/>
      <c r="U171" s="23"/>
      <c r="V171" s="23"/>
      <c r="W171" s="23"/>
    </row>
    <row r="172" spans="1:23" x14ac:dyDescent="0.25">
      <c r="A172" s="12"/>
      <c r="B172" s="30"/>
      <c r="C172" s="30"/>
      <c r="D172" s="30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23"/>
      <c r="P172" s="23"/>
      <c r="Q172" s="23"/>
      <c r="R172" s="23"/>
      <c r="S172" s="23"/>
      <c r="T172" s="23"/>
      <c r="U172" s="23"/>
      <c r="V172" s="23"/>
      <c r="W172" s="23"/>
    </row>
    <row r="173" spans="1:23" ht="11.45" customHeight="1" x14ac:dyDescent="0.25">
      <c r="A173" s="590" t="s">
        <v>63</v>
      </c>
      <c r="B173" s="591"/>
      <c r="C173" s="591"/>
      <c r="D173" s="591"/>
      <c r="E173" s="591"/>
      <c r="F173" s="591"/>
      <c r="G173" s="591"/>
      <c r="H173" s="591"/>
      <c r="I173" s="591"/>
      <c r="J173" s="591"/>
      <c r="K173" s="662"/>
      <c r="L173" s="17"/>
      <c r="M173" s="80">
        <f>M174+M176</f>
        <v>67810</v>
      </c>
      <c r="N173" s="80">
        <f>SUM(N174+N176+N178)</f>
        <v>0</v>
      </c>
      <c r="O173" s="80">
        <f>O174+O176</f>
        <v>67810</v>
      </c>
      <c r="P173" s="80">
        <f t="shared" ref="P173:W173" si="26">P174+P176</f>
        <v>67810</v>
      </c>
      <c r="Q173" s="80">
        <f t="shared" si="26"/>
        <v>0</v>
      </c>
      <c r="R173" s="80">
        <f t="shared" si="26"/>
        <v>67810</v>
      </c>
      <c r="S173" s="80">
        <f t="shared" si="26"/>
        <v>67810</v>
      </c>
      <c r="T173" s="80">
        <f t="shared" si="26"/>
        <v>0</v>
      </c>
      <c r="U173" s="80">
        <f t="shared" si="26"/>
        <v>67810</v>
      </c>
      <c r="V173" s="80">
        <f t="shared" si="26"/>
        <v>67810</v>
      </c>
      <c r="W173" s="80">
        <f t="shared" si="26"/>
        <v>0</v>
      </c>
    </row>
    <row r="174" spans="1:23" ht="22.5" x14ac:dyDescent="0.25">
      <c r="A174" s="38" t="s">
        <v>64</v>
      </c>
      <c r="B174" s="30" t="s">
        <v>215</v>
      </c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>
        <f>SUM(M175)</f>
        <v>46102</v>
      </c>
      <c r="N174" s="17"/>
      <c r="O174" s="17">
        <f t="shared" ref="O174:W174" si="27">SUM(O175)</f>
        <v>46102</v>
      </c>
      <c r="P174" s="17">
        <f t="shared" si="27"/>
        <v>46102</v>
      </c>
      <c r="Q174" s="17">
        <f t="shared" si="27"/>
        <v>0</v>
      </c>
      <c r="R174" s="17">
        <f t="shared" si="27"/>
        <v>46102</v>
      </c>
      <c r="S174" s="17">
        <f t="shared" si="27"/>
        <v>46102</v>
      </c>
      <c r="T174" s="17">
        <f t="shared" si="27"/>
        <v>0</v>
      </c>
      <c r="U174" s="17">
        <f t="shared" si="27"/>
        <v>46102</v>
      </c>
      <c r="V174" s="17">
        <f t="shared" si="27"/>
        <v>46102</v>
      </c>
      <c r="W174" s="17">
        <f t="shared" si="27"/>
        <v>0</v>
      </c>
    </row>
    <row r="175" spans="1:23" ht="45" x14ac:dyDescent="0.25">
      <c r="A175" s="38" t="s">
        <v>216</v>
      </c>
      <c r="B175" s="30" t="s">
        <v>217</v>
      </c>
      <c r="C175" s="17"/>
      <c r="D175" s="17"/>
      <c r="E175" s="22" t="s">
        <v>119</v>
      </c>
      <c r="F175" s="22" t="s">
        <v>68</v>
      </c>
      <c r="G175" s="22" t="s">
        <v>218</v>
      </c>
      <c r="H175" s="22" t="s">
        <v>44</v>
      </c>
      <c r="I175" s="17"/>
      <c r="J175" s="17"/>
      <c r="K175" s="17"/>
      <c r="L175" s="17"/>
      <c r="M175" s="17">
        <v>46102</v>
      </c>
      <c r="N175" s="17"/>
      <c r="O175" s="17">
        <f>P175+Q175</f>
        <v>46102</v>
      </c>
      <c r="P175" s="17">
        <f>M175</f>
        <v>46102</v>
      </c>
      <c r="Q175" s="17">
        <v>0</v>
      </c>
      <c r="R175" s="17">
        <f>S175+T175</f>
        <v>46102</v>
      </c>
      <c r="S175" s="17">
        <f>P175</f>
        <v>46102</v>
      </c>
      <c r="T175" s="17">
        <v>0</v>
      </c>
      <c r="U175" s="17">
        <f>V175+W175</f>
        <v>46102</v>
      </c>
      <c r="V175" s="17">
        <f>S175</f>
        <v>46102</v>
      </c>
      <c r="W175" s="17">
        <v>0</v>
      </c>
    </row>
    <row r="176" spans="1:23" ht="36.75" customHeight="1" x14ac:dyDescent="0.25">
      <c r="A176" s="38" t="s">
        <v>81</v>
      </c>
      <c r="B176" s="30" t="s">
        <v>219</v>
      </c>
      <c r="C176" s="17"/>
      <c r="D176" s="17"/>
      <c r="E176" s="22" t="s">
        <v>119</v>
      </c>
      <c r="F176" s="22" t="s">
        <v>68</v>
      </c>
      <c r="G176" s="22" t="s">
        <v>218</v>
      </c>
      <c r="H176" s="22" t="s">
        <v>61</v>
      </c>
      <c r="I176" s="17"/>
      <c r="J176" s="17"/>
      <c r="K176" s="17"/>
      <c r="L176" s="17"/>
      <c r="M176" s="17">
        <f>M177</f>
        <v>21708</v>
      </c>
      <c r="N176" s="17"/>
      <c r="O176" s="17">
        <f t="shared" ref="O176:W176" si="28">O177</f>
        <v>21708</v>
      </c>
      <c r="P176" s="17">
        <f t="shared" si="28"/>
        <v>21708</v>
      </c>
      <c r="Q176" s="17">
        <f t="shared" si="28"/>
        <v>0</v>
      </c>
      <c r="R176" s="17">
        <f t="shared" si="28"/>
        <v>21708</v>
      </c>
      <c r="S176" s="17">
        <f t="shared" si="28"/>
        <v>21708</v>
      </c>
      <c r="T176" s="17">
        <f t="shared" si="28"/>
        <v>0</v>
      </c>
      <c r="U176" s="17">
        <f t="shared" si="28"/>
        <v>21708</v>
      </c>
      <c r="V176" s="17">
        <f t="shared" si="28"/>
        <v>21708</v>
      </c>
      <c r="W176" s="17">
        <f t="shared" si="28"/>
        <v>0</v>
      </c>
    </row>
    <row r="177" spans="1:23" ht="45" x14ac:dyDescent="0.25">
      <c r="A177" s="38" t="s">
        <v>83</v>
      </c>
      <c r="B177" s="30" t="s">
        <v>217</v>
      </c>
      <c r="C177" s="17"/>
      <c r="D177" s="17"/>
      <c r="E177" s="22" t="s">
        <v>119</v>
      </c>
      <c r="F177" s="22" t="s">
        <v>68</v>
      </c>
      <c r="G177" s="22" t="s">
        <v>218</v>
      </c>
      <c r="H177" s="22" t="s">
        <v>51</v>
      </c>
      <c r="I177" s="17"/>
      <c r="J177" s="17"/>
      <c r="K177" s="17"/>
      <c r="L177" s="17"/>
      <c r="M177" s="17">
        <v>21708</v>
      </c>
      <c r="N177" s="17"/>
      <c r="O177" s="23">
        <f>P177+Q177</f>
        <v>21708</v>
      </c>
      <c r="P177" s="23">
        <v>21708</v>
      </c>
      <c r="Q177" s="23">
        <v>0</v>
      </c>
      <c r="R177" s="23">
        <f>S177+T177</f>
        <v>21708</v>
      </c>
      <c r="S177" s="23">
        <f>P177</f>
        <v>21708</v>
      </c>
      <c r="T177" s="23">
        <v>0</v>
      </c>
      <c r="U177" s="23">
        <f>V177+W177</f>
        <v>21708</v>
      </c>
      <c r="V177" s="23">
        <v>21708</v>
      </c>
      <c r="W177" s="23">
        <v>0</v>
      </c>
    </row>
    <row r="178" spans="1:23" ht="12.75" customHeight="1" x14ac:dyDescent="0.25">
      <c r="A178" s="38" t="s">
        <v>85</v>
      </c>
      <c r="B178" s="38" t="s">
        <v>54</v>
      </c>
      <c r="C178" s="17"/>
      <c r="D178" s="17"/>
      <c r="E178" s="22"/>
      <c r="F178" s="22"/>
      <c r="G178" s="22"/>
      <c r="H178" s="22"/>
      <c r="I178" s="17"/>
      <c r="J178" s="17"/>
      <c r="K178" s="17"/>
      <c r="L178" s="17"/>
      <c r="M178" s="17"/>
      <c r="N178" s="17"/>
      <c r="O178" s="23"/>
      <c r="P178" s="23"/>
      <c r="Q178" s="23"/>
      <c r="R178" s="23"/>
      <c r="S178" s="23"/>
      <c r="T178" s="23"/>
      <c r="U178" s="23"/>
      <c r="V178" s="23"/>
      <c r="W178" s="23"/>
    </row>
    <row r="179" spans="1:23" x14ac:dyDescent="0.25">
      <c r="A179" s="38" t="s">
        <v>86</v>
      </c>
      <c r="B179" s="30"/>
      <c r="C179" s="17"/>
      <c r="D179" s="17"/>
      <c r="E179" s="22"/>
      <c r="F179" s="22"/>
      <c r="G179" s="22"/>
      <c r="H179" s="22"/>
      <c r="I179" s="17"/>
      <c r="J179" s="17"/>
      <c r="K179" s="17"/>
      <c r="L179" s="17"/>
      <c r="M179" s="17"/>
      <c r="N179" s="17"/>
      <c r="O179" s="23"/>
      <c r="P179" s="23"/>
      <c r="Q179" s="23"/>
      <c r="R179" s="23"/>
      <c r="S179" s="23"/>
      <c r="T179" s="23"/>
      <c r="U179" s="23"/>
      <c r="V179" s="23"/>
      <c r="W179" s="23"/>
    </row>
    <row r="180" spans="1:23" ht="22.7" customHeight="1" x14ac:dyDescent="0.25">
      <c r="A180" s="675" t="s">
        <v>220</v>
      </c>
      <c r="B180" s="657"/>
      <c r="C180" s="657"/>
      <c r="D180" s="657"/>
      <c r="E180" s="657"/>
      <c r="F180" s="657"/>
      <c r="G180" s="657"/>
      <c r="H180" s="657"/>
      <c r="I180" s="657"/>
      <c r="J180" s="657"/>
      <c r="K180" s="657"/>
      <c r="L180" s="46"/>
      <c r="M180" s="46"/>
      <c r="N180" s="46"/>
      <c r="O180" s="82"/>
      <c r="P180" s="82"/>
      <c r="Q180" s="82"/>
      <c r="R180" s="82"/>
      <c r="S180" s="82"/>
      <c r="T180" s="82"/>
      <c r="U180" s="82"/>
      <c r="V180" s="82"/>
      <c r="W180" s="82"/>
    </row>
    <row r="181" spans="1:23" ht="45" x14ac:dyDescent="0.25">
      <c r="A181" s="83" t="s">
        <v>89</v>
      </c>
      <c r="B181" s="30" t="s">
        <v>90</v>
      </c>
      <c r="C181" s="65"/>
      <c r="D181" s="65"/>
      <c r="E181" s="65"/>
      <c r="F181" s="65"/>
      <c r="G181" s="65"/>
      <c r="H181" s="65"/>
      <c r="I181" s="65"/>
      <c r="J181" s="65"/>
      <c r="K181" s="65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</row>
    <row r="182" spans="1:23" x14ac:dyDescent="0.25">
      <c r="A182" s="84" t="s">
        <v>91</v>
      </c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</row>
    <row r="183" spans="1:23" x14ac:dyDescent="0.25">
      <c r="A183" s="84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</row>
    <row r="184" spans="1:23" ht="22.5" x14ac:dyDescent="0.25">
      <c r="A184" s="38" t="s">
        <v>175</v>
      </c>
      <c r="B184" s="30" t="s">
        <v>124</v>
      </c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 x14ac:dyDescent="0.25">
      <c r="A185" s="38" t="s">
        <v>221</v>
      </c>
      <c r="B185" s="30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1:23" ht="32.450000000000003" customHeight="1" x14ac:dyDescent="0.25">
      <c r="A186" s="590" t="s">
        <v>222</v>
      </c>
      <c r="B186" s="657"/>
      <c r="C186" s="657"/>
      <c r="D186" s="657"/>
      <c r="E186" s="657"/>
      <c r="F186" s="657"/>
      <c r="G186" s="657"/>
      <c r="H186" s="657"/>
      <c r="I186" s="657"/>
      <c r="J186" s="657"/>
      <c r="K186" s="657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</row>
    <row r="187" spans="1:23" x14ac:dyDescent="0.25">
      <c r="A187" s="64" t="s">
        <v>126</v>
      </c>
      <c r="B187" s="64" t="s">
        <v>127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ht="67.5" x14ac:dyDescent="0.25">
      <c r="A188" s="38" t="s">
        <v>128</v>
      </c>
      <c r="B188" s="84" t="s">
        <v>129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x14ac:dyDescent="0.25">
      <c r="A189" s="38" t="s">
        <v>130</v>
      </c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1:23" x14ac:dyDescent="0.25">
      <c r="A190" s="38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1:23" ht="22.5" x14ac:dyDescent="0.25">
      <c r="A191" s="38" t="s">
        <v>131</v>
      </c>
      <c r="B191" s="30" t="s">
        <v>132</v>
      </c>
      <c r="C191" s="85" t="s">
        <v>35</v>
      </c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 x14ac:dyDescent="0.25">
      <c r="A192" s="38" t="s">
        <v>133</v>
      </c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1:23" x14ac:dyDescent="0.25">
      <c r="A193" s="38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1:23" ht="22.5" x14ac:dyDescent="0.25">
      <c r="A194" s="38" t="s">
        <v>134</v>
      </c>
      <c r="B194" s="30" t="s">
        <v>135</v>
      </c>
      <c r="C194" s="85" t="s">
        <v>35</v>
      </c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1:23" x14ac:dyDescent="0.25">
      <c r="A195" s="38" t="s">
        <v>136</v>
      </c>
      <c r="B195" s="30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1:23" x14ac:dyDescent="0.25">
      <c r="A196" s="38" t="s">
        <v>137</v>
      </c>
      <c r="B196" s="64" t="s">
        <v>138</v>
      </c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 ht="67.5" x14ac:dyDescent="0.25">
      <c r="A197" s="38" t="s">
        <v>139</v>
      </c>
      <c r="B197" s="84" t="s">
        <v>140</v>
      </c>
      <c r="C197" s="38"/>
      <c r="D197" s="38"/>
      <c r="E197" s="38"/>
      <c r="F197" s="38"/>
      <c r="G197" s="38"/>
      <c r="H197" s="38"/>
      <c r="I197" s="38"/>
      <c r="J197" s="38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1:23" x14ac:dyDescent="0.25">
      <c r="A198" s="38" t="s">
        <v>130</v>
      </c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 ht="12.75" customHeight="1" x14ac:dyDescent="0.25">
      <c r="A199" s="38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ht="22.5" x14ac:dyDescent="0.25">
      <c r="A200" s="38" t="s">
        <v>141</v>
      </c>
      <c r="B200" s="30" t="s">
        <v>223</v>
      </c>
      <c r="C200" s="85" t="s">
        <v>35</v>
      </c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1:23" x14ac:dyDescent="0.25">
      <c r="A201" s="38" t="s">
        <v>143</v>
      </c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1:23" x14ac:dyDescent="0.25">
      <c r="A202" s="38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23" ht="27.75" customHeight="1" x14ac:dyDescent="0.25">
      <c r="A203" s="38" t="s">
        <v>144</v>
      </c>
      <c r="B203" s="30" t="s">
        <v>145</v>
      </c>
      <c r="C203" s="85" t="s">
        <v>35</v>
      </c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  <row r="204" spans="1:23" x14ac:dyDescent="0.25">
      <c r="A204" s="38" t="s">
        <v>146</v>
      </c>
      <c r="B204" s="30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</row>
    <row r="205" spans="1:23" hidden="1" x14ac:dyDescent="0.25">
      <c r="A205" s="38"/>
      <c r="B205" s="30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23" ht="15.75" hidden="1" customHeight="1" x14ac:dyDescent="0.25">
      <c r="A206" s="38"/>
      <c r="B206" s="30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</row>
    <row r="207" spans="1:23" ht="12.75" hidden="1" customHeight="1" x14ac:dyDescent="0.25">
      <c r="A207" s="64" t="s">
        <v>147</v>
      </c>
      <c r="B207" s="590" t="s">
        <v>148</v>
      </c>
      <c r="C207" s="591"/>
      <c r="D207" s="591"/>
      <c r="E207" s="626"/>
      <c r="F207" s="626"/>
      <c r="G207" s="626"/>
      <c r="H207" s="626"/>
      <c r="I207" s="676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</row>
    <row r="208" spans="1:23" hidden="1" x14ac:dyDescent="0.25">
      <c r="A208" s="38" t="s">
        <v>149</v>
      </c>
      <c r="B208" s="30"/>
      <c r="C208" s="85" t="s">
        <v>35</v>
      </c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</row>
    <row r="209" spans="1:23" hidden="1" x14ac:dyDescent="0.25">
      <c r="A209" s="38" t="s">
        <v>150</v>
      </c>
      <c r="B209" s="30"/>
      <c r="C209" s="85" t="s">
        <v>35</v>
      </c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1:23" hidden="1" x14ac:dyDescent="0.25">
      <c r="A210" s="38"/>
      <c r="B210" s="17"/>
      <c r="C210" s="52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 ht="28.35" customHeight="1" x14ac:dyDescent="0.25">
      <c r="A211" s="590" t="s">
        <v>224</v>
      </c>
      <c r="B211" s="657"/>
      <c r="C211" s="657"/>
      <c r="D211" s="657"/>
      <c r="E211" s="657"/>
      <c r="F211" s="657"/>
      <c r="G211" s="657"/>
      <c r="H211" s="657"/>
      <c r="I211" s="657"/>
      <c r="J211" s="657"/>
      <c r="K211" s="8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</row>
    <row r="212" spans="1:23" x14ac:dyDescent="0.25">
      <c r="A212" s="38" t="s">
        <v>152</v>
      </c>
      <c r="B212" s="17"/>
      <c r="C212" s="52" t="s">
        <v>35</v>
      </c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</row>
    <row r="213" spans="1:23" x14ac:dyDescent="0.25">
      <c r="A213" s="38" t="s">
        <v>153</v>
      </c>
      <c r="B213" s="17"/>
      <c r="C213" s="52" t="s">
        <v>35</v>
      </c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</row>
    <row r="214" spans="1:23" ht="22.7" customHeight="1" x14ac:dyDescent="0.25">
      <c r="A214" s="590" t="s">
        <v>225</v>
      </c>
      <c r="B214" s="650"/>
      <c r="C214" s="650"/>
      <c r="D214" s="650"/>
      <c r="E214" s="650"/>
      <c r="F214" s="650"/>
      <c r="G214" s="650"/>
      <c r="H214" s="650"/>
      <c r="I214" s="650"/>
      <c r="J214" s="650"/>
      <c r="K214" s="650"/>
      <c r="L214" s="651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</row>
    <row r="215" spans="1:23" x14ac:dyDescent="0.25">
      <c r="A215" s="38" t="s">
        <v>155</v>
      </c>
      <c r="B215" s="17"/>
      <c r="C215" s="52"/>
      <c r="D215" s="17"/>
      <c r="E215" s="17"/>
      <c r="F215" s="17"/>
      <c r="G215" s="17"/>
      <c r="H215" s="17"/>
      <c r="I215" s="17"/>
      <c r="J215" s="17"/>
      <c r="K215" s="17"/>
      <c r="L215" s="8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</row>
    <row r="216" spans="1:23" x14ac:dyDescent="0.25">
      <c r="A216" s="38" t="s">
        <v>157</v>
      </c>
      <c r="B216" s="54"/>
      <c r="C216" s="55"/>
      <c r="D216" s="56"/>
      <c r="E216" s="56"/>
      <c r="F216" s="56"/>
      <c r="G216" s="56"/>
      <c r="H216" s="56"/>
      <c r="I216" s="56"/>
      <c r="J216" s="56"/>
      <c r="K216" s="56"/>
      <c r="L216" s="8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</row>
    <row r="217" spans="1:23" x14ac:dyDescent="0.25">
      <c r="A217" s="38" t="s">
        <v>158</v>
      </c>
      <c r="B217" s="54"/>
      <c r="C217" s="55"/>
      <c r="D217" s="56"/>
      <c r="E217" s="56"/>
      <c r="F217" s="56"/>
      <c r="G217" s="56"/>
      <c r="H217" s="56"/>
      <c r="I217" s="56"/>
      <c r="J217" s="56"/>
      <c r="K217" s="56"/>
      <c r="L217" s="8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1:23" ht="15.75" customHeight="1" x14ac:dyDescent="0.25">
      <c r="A218" s="88" t="s">
        <v>163</v>
      </c>
      <c r="B218" s="590" t="s">
        <v>164</v>
      </c>
      <c r="C218" s="591"/>
      <c r="D218" s="591"/>
      <c r="E218" s="591"/>
      <c r="F218" s="591"/>
      <c r="G218" s="591"/>
      <c r="H218" s="591"/>
      <c r="I218" s="591"/>
      <c r="J218" s="591"/>
      <c r="K218" s="591"/>
      <c r="L218" s="662"/>
      <c r="M218" s="12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1:23" ht="31.5" x14ac:dyDescent="0.25">
      <c r="A219" s="38" t="s">
        <v>165</v>
      </c>
      <c r="B219" s="46" t="s">
        <v>166</v>
      </c>
      <c r="C219" s="88" t="s">
        <v>35</v>
      </c>
      <c r="D219" s="64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 x14ac:dyDescent="0.25">
      <c r="A220" s="12" t="s">
        <v>33</v>
      </c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1:23" x14ac:dyDescent="0.25">
      <c r="A221" s="38" t="s">
        <v>49</v>
      </c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ht="42" x14ac:dyDescent="0.25">
      <c r="A222" s="38" t="s">
        <v>167</v>
      </c>
      <c r="B222" s="46" t="s">
        <v>168</v>
      </c>
      <c r="C222" s="85" t="s">
        <v>35</v>
      </c>
      <c r="D222" s="85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1:23" x14ac:dyDescent="0.25">
      <c r="A223" s="38" t="s">
        <v>64</v>
      </c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1:23" x14ac:dyDescent="0.25">
      <c r="A224" s="38" t="s">
        <v>171</v>
      </c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</row>
    <row r="225" spans="1:23" ht="31.5" x14ac:dyDescent="0.25">
      <c r="A225" s="64" t="s">
        <v>173</v>
      </c>
      <c r="B225" s="46" t="s">
        <v>174</v>
      </c>
      <c r="C225" s="85" t="s">
        <v>35</v>
      </c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</row>
    <row r="226" spans="1:23" ht="15.75" customHeight="1" x14ac:dyDescent="0.25">
      <c r="A226" s="38" t="s">
        <v>175</v>
      </c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</row>
    <row r="227" spans="1:23" x14ac:dyDescent="0.25">
      <c r="A227" s="38" t="s">
        <v>176</v>
      </c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 x14ac:dyDescent="0.25">
      <c r="A228" s="64" t="s">
        <v>177</v>
      </c>
      <c r="B228" s="64" t="s">
        <v>178</v>
      </c>
      <c r="C228" s="85" t="s">
        <v>35</v>
      </c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</row>
    <row r="229" spans="1:23" x14ac:dyDescent="0.25">
      <c r="A229" s="38" t="s">
        <v>179</v>
      </c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</row>
    <row r="230" spans="1:23" x14ac:dyDescent="0.25">
      <c r="A230" s="38" t="s">
        <v>180</v>
      </c>
      <c r="B230" s="64" t="s">
        <v>181</v>
      </c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</row>
    <row r="231" spans="1:23" x14ac:dyDescent="0.25">
      <c r="A231" s="38" t="s">
        <v>182</v>
      </c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</row>
    <row r="232" spans="1:23" x14ac:dyDescent="0.25">
      <c r="A232" s="64" t="s">
        <v>183</v>
      </c>
      <c r="B232" s="64" t="s">
        <v>184</v>
      </c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</row>
    <row r="233" spans="1:23" ht="15.75" customHeight="1" x14ac:dyDescent="0.25">
      <c r="A233" s="38" t="s">
        <v>185</v>
      </c>
      <c r="B233" s="17"/>
      <c r="C233" s="17"/>
      <c r="D233" s="17"/>
      <c r="E233" s="17"/>
      <c r="F233" s="17"/>
      <c r="G233" s="17"/>
      <c r="H233" s="17"/>
      <c r="I233" s="17"/>
      <c r="J233" s="86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</row>
    <row r="234" spans="1:23" ht="25.5" customHeight="1" x14ac:dyDescent="0.25">
      <c r="A234" s="88" t="s">
        <v>186</v>
      </c>
      <c r="B234" s="632" t="s">
        <v>187</v>
      </c>
      <c r="C234" s="633"/>
      <c r="D234" s="633"/>
      <c r="E234" s="633"/>
      <c r="F234" s="633"/>
      <c r="G234" s="633"/>
      <c r="H234" s="633"/>
      <c r="I234" s="633"/>
      <c r="J234" s="633"/>
      <c r="K234" s="633"/>
      <c r="L234" s="8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</row>
    <row r="235" spans="1:23" x14ac:dyDescent="0.25">
      <c r="A235" s="64" t="s">
        <v>165</v>
      </c>
      <c r="B235" s="46"/>
      <c r="C235" s="85" t="s">
        <v>35</v>
      </c>
      <c r="D235" s="46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</row>
    <row r="236" spans="1:23" ht="15.75" hidden="1" customHeight="1" x14ac:dyDescent="0.25">
      <c r="A236" s="38" t="s">
        <v>33</v>
      </c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61"/>
      <c r="R236" s="61"/>
      <c r="S236" s="17"/>
      <c r="T236" s="17"/>
      <c r="U236" s="17"/>
      <c r="V236" s="17"/>
      <c r="W236" s="17"/>
    </row>
    <row r="237" spans="1:23" hidden="1" x14ac:dyDescent="0.25">
      <c r="A237" s="12" t="s">
        <v>49</v>
      </c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</row>
    <row r="238" spans="1:23" x14ac:dyDescent="0.25">
      <c r="A238" s="64" t="s">
        <v>167</v>
      </c>
      <c r="B238" s="46"/>
      <c r="C238" s="85" t="s">
        <v>35</v>
      </c>
      <c r="D238" s="46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</row>
    <row r="239" spans="1:23" hidden="1" x14ac:dyDescent="0.25">
      <c r="A239" s="38" t="s">
        <v>64</v>
      </c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</row>
    <row r="240" spans="1:23" hidden="1" x14ac:dyDescent="0.25">
      <c r="A240" s="38" t="s">
        <v>81</v>
      </c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</row>
    <row r="241" spans="1:23" ht="25.35" customHeight="1" x14ac:dyDescent="0.25">
      <c r="A241" s="88" t="s">
        <v>188</v>
      </c>
      <c r="B241" s="590" t="s">
        <v>189</v>
      </c>
      <c r="C241" s="657"/>
      <c r="D241" s="657"/>
      <c r="E241" s="657"/>
      <c r="F241" s="657"/>
      <c r="G241" s="657"/>
      <c r="H241" s="657"/>
      <c r="I241" s="657"/>
      <c r="J241" s="657"/>
      <c r="K241" s="657"/>
      <c r="L241" s="657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</row>
    <row r="242" spans="1:23" x14ac:dyDescent="0.25">
      <c r="A242" s="38" t="s">
        <v>190</v>
      </c>
      <c r="B242" s="17"/>
      <c r="C242" s="85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</row>
    <row r="243" spans="1:23" x14ac:dyDescent="0.25">
      <c r="A243" s="38" t="s">
        <v>167</v>
      </c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</row>
    <row r="244" spans="1:23" ht="15.75" customHeight="1" x14ac:dyDescent="0.25">
      <c r="A244" s="88" t="s">
        <v>191</v>
      </c>
      <c r="B244" s="590" t="s">
        <v>192</v>
      </c>
      <c r="C244" s="591"/>
      <c r="D244" s="591"/>
      <c r="E244" s="591"/>
      <c r="F244" s="591"/>
      <c r="G244" s="591"/>
      <c r="H244" s="591"/>
      <c r="I244" s="591"/>
      <c r="J244" s="662"/>
      <c r="K244" s="17"/>
      <c r="L244" s="17"/>
      <c r="M244" s="62"/>
      <c r="N244" s="17"/>
      <c r="O244" s="12"/>
      <c r="P244" s="17"/>
      <c r="Q244" s="17"/>
      <c r="R244" s="12"/>
      <c r="S244" s="17"/>
      <c r="T244" s="17"/>
      <c r="U244" s="17"/>
      <c r="V244" s="12"/>
      <c r="W244" s="17"/>
    </row>
    <row r="245" spans="1:23" x14ac:dyDescent="0.25">
      <c r="A245" s="38" t="s">
        <v>165</v>
      </c>
      <c r="B245" s="64" t="s">
        <v>193</v>
      </c>
      <c r="C245" s="85" t="s">
        <v>35</v>
      </c>
      <c r="D245" s="64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</row>
    <row r="246" spans="1:23" ht="24" customHeight="1" x14ac:dyDescent="0.25">
      <c r="A246" s="12" t="s">
        <v>33</v>
      </c>
      <c r="B246" s="46" t="s">
        <v>194</v>
      </c>
      <c r="C246" s="85" t="s">
        <v>35</v>
      </c>
      <c r="D246" s="46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</row>
    <row r="247" spans="1:23" x14ac:dyDescent="0.25">
      <c r="A247" s="38">
        <v>2</v>
      </c>
      <c r="B247" s="64" t="s">
        <v>195</v>
      </c>
      <c r="C247" s="85" t="s">
        <v>35</v>
      </c>
      <c r="D247" s="64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</row>
    <row r="248" spans="1:23" x14ac:dyDescent="0.25">
      <c r="A248" s="38" t="s">
        <v>64</v>
      </c>
      <c r="B248" s="80"/>
      <c r="C248" s="85" t="s">
        <v>35</v>
      </c>
      <c r="D248" s="80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2"/>
      <c r="S248" s="17"/>
      <c r="T248" s="17"/>
      <c r="U248" s="17"/>
      <c r="V248" s="17"/>
      <c r="W248" s="17"/>
    </row>
    <row r="249" spans="1:23" ht="21" x14ac:dyDescent="0.25">
      <c r="A249" s="38">
        <v>3</v>
      </c>
      <c r="B249" s="46" t="s">
        <v>196</v>
      </c>
      <c r="C249" s="85" t="s">
        <v>35</v>
      </c>
      <c r="D249" s="64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</row>
    <row r="250" spans="1:23" x14ac:dyDescent="0.25">
      <c r="A250" s="38" t="s">
        <v>197</v>
      </c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</row>
    <row r="251" spans="1:23" x14ac:dyDescent="0.25">
      <c r="A251" s="38" t="s">
        <v>123</v>
      </c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</row>
    <row r="252" spans="1:23" x14ac:dyDescent="0.25">
      <c r="A252" s="64" t="s">
        <v>198</v>
      </c>
      <c r="B252" s="590" t="s">
        <v>199</v>
      </c>
      <c r="C252" s="626"/>
      <c r="D252" s="626"/>
      <c r="E252" s="626"/>
      <c r="F252" s="626"/>
      <c r="G252" s="626"/>
      <c r="H252" s="626"/>
      <c r="I252" s="626"/>
      <c r="J252" s="626"/>
      <c r="K252" s="626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</row>
    <row r="253" spans="1:23" x14ac:dyDescent="0.25">
      <c r="A253" s="17"/>
      <c r="B253" s="66"/>
      <c r="C253" s="66"/>
      <c r="D253" s="66"/>
      <c r="E253" s="66"/>
      <c r="F253" s="66"/>
      <c r="G253" s="66"/>
      <c r="H253" s="66"/>
      <c r="I253" s="66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</row>
    <row r="254" spans="1:23" ht="29.45" customHeight="1" x14ac:dyDescent="0.25">
      <c r="A254" s="64" t="s">
        <v>200</v>
      </c>
      <c r="B254" s="590" t="s">
        <v>201</v>
      </c>
      <c r="C254" s="657"/>
      <c r="D254" s="657"/>
      <c r="E254" s="657"/>
      <c r="F254" s="657"/>
      <c r="G254" s="657"/>
      <c r="H254" s="657"/>
      <c r="I254" s="657"/>
      <c r="J254" s="657"/>
      <c r="K254" s="657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</row>
    <row r="255" spans="1:23" x14ac:dyDescent="0.2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</row>
    <row r="256" spans="1:23" x14ac:dyDescent="0.25">
      <c r="A256" s="68" t="s">
        <v>202</v>
      </c>
      <c r="B256" s="68" t="s">
        <v>54</v>
      </c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</row>
    <row r="257" spans="1:23" x14ac:dyDescent="0.25">
      <c r="A257" s="69"/>
      <c r="B257" s="69" t="s">
        <v>203</v>
      </c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>
        <f t="shared" ref="M257:W257" si="29">SUM(M163+M218+M234+M241+M244+M252+M254+M256)</f>
        <v>67810</v>
      </c>
      <c r="N257" s="69">
        <f t="shared" si="29"/>
        <v>0</v>
      </c>
      <c r="O257" s="69">
        <f t="shared" si="29"/>
        <v>67810</v>
      </c>
      <c r="P257" s="69">
        <f t="shared" si="29"/>
        <v>67810</v>
      </c>
      <c r="Q257" s="69">
        <f t="shared" si="29"/>
        <v>0</v>
      </c>
      <c r="R257" s="69">
        <f t="shared" si="29"/>
        <v>67810</v>
      </c>
      <c r="S257" s="69">
        <f t="shared" si="29"/>
        <v>67810</v>
      </c>
      <c r="T257" s="69">
        <f t="shared" si="29"/>
        <v>0</v>
      </c>
      <c r="U257" s="69">
        <f t="shared" si="29"/>
        <v>67810</v>
      </c>
      <c r="V257" s="69">
        <f t="shared" si="29"/>
        <v>67810</v>
      </c>
      <c r="W257" s="69">
        <f t="shared" si="29"/>
        <v>0</v>
      </c>
    </row>
    <row r="258" spans="1:23" x14ac:dyDescent="0.25">
      <c r="A258" s="69"/>
      <c r="B258" s="69" t="s">
        <v>226</v>
      </c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70">
        <f>SUM(M257+M149)</f>
        <v>5975960</v>
      </c>
      <c r="N258" s="70">
        <f t="shared" ref="N258:W258" si="30">SUM(N257+N149)</f>
        <v>0</v>
      </c>
      <c r="O258" s="70">
        <f t="shared" si="30"/>
        <v>6030553</v>
      </c>
      <c r="P258" s="70">
        <f t="shared" si="30"/>
        <v>5810042</v>
      </c>
      <c r="Q258" s="70">
        <f t="shared" si="30"/>
        <v>220511</v>
      </c>
      <c r="R258" s="70">
        <f t="shared" si="30"/>
        <v>6390205</v>
      </c>
      <c r="S258" s="70">
        <f t="shared" si="30"/>
        <v>6390205</v>
      </c>
      <c r="T258" s="70">
        <f t="shared" si="30"/>
        <v>0</v>
      </c>
      <c r="U258" s="70">
        <f t="shared" si="30"/>
        <v>6059137</v>
      </c>
      <c r="V258" s="70">
        <f t="shared" si="30"/>
        <v>6059137</v>
      </c>
      <c r="W258" s="70">
        <f t="shared" si="30"/>
        <v>0</v>
      </c>
    </row>
    <row r="259" spans="1:23" x14ac:dyDescent="0.25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</row>
    <row r="260" spans="1:23" x14ac:dyDescent="0.25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</row>
    <row r="261" spans="1:23" x14ac:dyDescent="0.25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</row>
    <row r="262" spans="1:23" x14ac:dyDescent="0.25">
      <c r="A262" s="71"/>
      <c r="B262" s="71" t="s">
        <v>227</v>
      </c>
      <c r="C262" s="71"/>
      <c r="D262" s="71" t="s">
        <v>228</v>
      </c>
      <c r="E262" s="71"/>
      <c r="F262" s="71"/>
      <c r="G262" s="71"/>
      <c r="H262" s="71"/>
      <c r="I262" s="71"/>
      <c r="J262" s="71"/>
      <c r="K262" s="71"/>
      <c r="L262" s="71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</row>
    <row r="263" spans="1:23" x14ac:dyDescent="0.25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</row>
    <row r="264" spans="1:23" x14ac:dyDescent="0.25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</row>
    <row r="265" spans="1:23" x14ac:dyDescent="0.25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</row>
    <row r="266" spans="1:23" x14ac:dyDescent="0.25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</row>
    <row r="267" spans="1:23" x14ac:dyDescent="0.25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</row>
    <row r="268" spans="1:23" x14ac:dyDescent="0.25">
      <c r="B268" s="2" t="s">
        <v>229</v>
      </c>
    </row>
  </sheetData>
  <mergeCells count="112">
    <mergeCell ref="B254:K254"/>
    <mergeCell ref="A214:L214"/>
    <mergeCell ref="B218:L218"/>
    <mergeCell ref="B234:K234"/>
    <mergeCell ref="B241:L241"/>
    <mergeCell ref="B244:J244"/>
    <mergeCell ref="B252:K252"/>
    <mergeCell ref="A165:K165"/>
    <mergeCell ref="A173:K173"/>
    <mergeCell ref="A180:K180"/>
    <mergeCell ref="A186:K186"/>
    <mergeCell ref="B207:I207"/>
    <mergeCell ref="A211:J211"/>
    <mergeCell ref="O162:Q162"/>
    <mergeCell ref="R162:T162"/>
    <mergeCell ref="U162:W162"/>
    <mergeCell ref="B163:H163"/>
    <mergeCell ref="B164:G164"/>
    <mergeCell ref="I164:J164"/>
    <mergeCell ref="L160:L161"/>
    <mergeCell ref="M160:M161"/>
    <mergeCell ref="N160:N161"/>
    <mergeCell ref="O160:Q160"/>
    <mergeCell ref="R160:T160"/>
    <mergeCell ref="U160:W160"/>
    <mergeCell ref="Q157:R157"/>
    <mergeCell ref="E158:H158"/>
    <mergeCell ref="L158:P158"/>
    <mergeCell ref="Q158:R158"/>
    <mergeCell ref="S158:W158"/>
    <mergeCell ref="E159:E161"/>
    <mergeCell ref="F159:F161"/>
    <mergeCell ref="G159:G161"/>
    <mergeCell ref="H159:H161"/>
    <mergeCell ref="L159:W159"/>
    <mergeCell ref="B144:G144"/>
    <mergeCell ref="B146:K146"/>
    <mergeCell ref="A157:A161"/>
    <mergeCell ref="B157:B161"/>
    <mergeCell ref="C157:C161"/>
    <mergeCell ref="D157:D161"/>
    <mergeCell ref="E157:G157"/>
    <mergeCell ref="I157:I161"/>
    <mergeCell ref="J157:J161"/>
    <mergeCell ref="K157:K161"/>
    <mergeCell ref="A100:K100"/>
    <mergeCell ref="A103:L103"/>
    <mergeCell ref="B110:L110"/>
    <mergeCell ref="B126:K126"/>
    <mergeCell ref="B133:K133"/>
    <mergeCell ref="B136:J136"/>
    <mergeCell ref="J64:J66"/>
    <mergeCell ref="K64:K66"/>
    <mergeCell ref="E65:G65"/>
    <mergeCell ref="E66:G66"/>
    <mergeCell ref="A75:K75"/>
    <mergeCell ref="B96:K96"/>
    <mergeCell ref="B49:B50"/>
    <mergeCell ref="A51:K51"/>
    <mergeCell ref="A54:A55"/>
    <mergeCell ref="B54:B55"/>
    <mergeCell ref="A56:A66"/>
    <mergeCell ref="B56:B66"/>
    <mergeCell ref="E60:G60"/>
    <mergeCell ref="E61:G61"/>
    <mergeCell ref="E64:G64"/>
    <mergeCell ref="I64:I66"/>
    <mergeCell ref="A35:A37"/>
    <mergeCell ref="B35:B37"/>
    <mergeCell ref="I36:I37"/>
    <mergeCell ref="A38:A42"/>
    <mergeCell ref="B38:B42"/>
    <mergeCell ref="B45:B46"/>
    <mergeCell ref="A21:K21"/>
    <mergeCell ref="I22:I24"/>
    <mergeCell ref="A23:A26"/>
    <mergeCell ref="B23:B26"/>
    <mergeCell ref="I25:I26"/>
    <mergeCell ref="A33:K33"/>
    <mergeCell ref="O18:Q18"/>
    <mergeCell ref="R18:T18"/>
    <mergeCell ref="U18:W18"/>
    <mergeCell ref="B19:H19"/>
    <mergeCell ref="B20:G20"/>
    <mergeCell ref="I20:J20"/>
    <mergeCell ref="L15:W15"/>
    <mergeCell ref="L16:L17"/>
    <mergeCell ref="M16:M17"/>
    <mergeCell ref="N16:N17"/>
    <mergeCell ref="O16:Q16"/>
    <mergeCell ref="R16:T16"/>
    <mergeCell ref="U16:W16"/>
    <mergeCell ref="K13:K17"/>
    <mergeCell ref="Q13:R13"/>
    <mergeCell ref="E14:H14"/>
    <mergeCell ref="L14:P14"/>
    <mergeCell ref="Q14:R14"/>
    <mergeCell ref="S14:W14"/>
    <mergeCell ref="E15:E17"/>
    <mergeCell ref="F15:F17"/>
    <mergeCell ref="G15:G17"/>
    <mergeCell ref="H15:H17"/>
    <mergeCell ref="A6:W6"/>
    <mergeCell ref="A8:W8"/>
    <mergeCell ref="A10:W10"/>
    <mergeCell ref="A13:A17"/>
    <mergeCell ref="B13:B17"/>
    <mergeCell ref="C13:C17"/>
    <mergeCell ref="D13:D17"/>
    <mergeCell ref="E13:G13"/>
    <mergeCell ref="I13:I17"/>
    <mergeCell ref="J13:J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1"/>
  <sheetViews>
    <sheetView topLeftCell="A236" workbookViewId="0">
      <selection activeCell="P46" sqref="P46"/>
    </sheetView>
  </sheetViews>
  <sheetFormatPr defaultRowHeight="12.75" x14ac:dyDescent="0.25"/>
  <cols>
    <col min="1" max="1" width="5.42578125" style="2" customWidth="1"/>
    <col min="2" max="2" width="39" style="2" customWidth="1"/>
    <col min="3" max="3" width="12.5703125" style="2" customWidth="1"/>
    <col min="4" max="4" width="6.42578125" style="2" customWidth="1"/>
    <col min="5" max="5" width="3.85546875" style="2" customWidth="1"/>
    <col min="6" max="6" width="5.42578125" style="2" customWidth="1"/>
    <col min="7" max="7" width="11.28515625" style="2" customWidth="1"/>
    <col min="8" max="8" width="3.85546875" style="2" customWidth="1"/>
    <col min="9" max="9" width="9.42578125" style="2" customWidth="1"/>
    <col min="10" max="10" width="8.42578125" style="2" customWidth="1"/>
    <col min="11" max="11" width="4.85546875" style="2" customWidth="1"/>
    <col min="12" max="12" width="2.5703125" style="2" customWidth="1"/>
    <col min="13" max="13" width="10.7109375" style="342" customWidth="1"/>
    <col min="14" max="14" width="6.28515625" style="215" customWidth="1"/>
    <col min="15" max="15" width="10.5703125" style="342" bestFit="1" customWidth="1"/>
    <col min="16" max="16" width="10.42578125" style="342" customWidth="1"/>
    <col min="17" max="17" width="9.5703125" style="215" customWidth="1"/>
    <col min="18" max="18" width="10.85546875" style="215" customWidth="1"/>
    <col min="19" max="19" width="11" style="215" customWidth="1"/>
    <col min="20" max="20" width="8.140625" style="215" customWidth="1"/>
    <col min="21" max="21" width="10.28515625" style="215" customWidth="1"/>
    <col min="22" max="22" width="11.42578125" style="215" customWidth="1"/>
    <col min="23" max="23" width="10.42578125" style="215" customWidth="1"/>
    <col min="24" max="24" width="1" style="2" customWidth="1"/>
    <col min="25" max="25" width="10.5703125" style="2" bestFit="1" customWidth="1"/>
    <col min="26" max="256" width="9.140625" style="2"/>
    <col min="257" max="257" width="5.42578125" style="2" customWidth="1"/>
    <col min="258" max="258" width="19.42578125" style="2" customWidth="1"/>
    <col min="259" max="259" width="12.5703125" style="2" customWidth="1"/>
    <col min="260" max="260" width="6.42578125" style="2" customWidth="1"/>
    <col min="261" max="262" width="3.85546875" style="2" customWidth="1"/>
    <col min="263" max="263" width="7.140625" style="2" customWidth="1"/>
    <col min="264" max="264" width="3.85546875" style="2" customWidth="1"/>
    <col min="265" max="265" width="9.42578125" style="2" customWidth="1"/>
    <col min="266" max="266" width="8.42578125" style="2" customWidth="1"/>
    <col min="267" max="267" width="4.85546875" style="2" customWidth="1"/>
    <col min="268" max="268" width="2.5703125" style="2" customWidth="1"/>
    <col min="269" max="269" width="10.7109375" style="2" customWidth="1"/>
    <col min="270" max="270" width="5.5703125" style="2" customWidth="1"/>
    <col min="271" max="271" width="10.5703125" style="2" bestFit="1" customWidth="1"/>
    <col min="272" max="272" width="10.42578125" style="2" customWidth="1"/>
    <col min="273" max="273" width="9.5703125" style="2" customWidth="1"/>
    <col min="274" max="274" width="10.85546875" style="2" customWidth="1"/>
    <col min="275" max="275" width="11" style="2" customWidth="1"/>
    <col min="276" max="276" width="8.140625" style="2" customWidth="1"/>
    <col min="277" max="277" width="10.28515625" style="2" customWidth="1"/>
    <col min="278" max="278" width="11.42578125" style="2" customWidth="1"/>
    <col min="279" max="279" width="10.42578125" style="2" customWidth="1"/>
    <col min="280" max="280" width="1" style="2" customWidth="1"/>
    <col min="281" max="512" width="9.140625" style="2"/>
    <col min="513" max="513" width="5.42578125" style="2" customWidth="1"/>
    <col min="514" max="514" width="19.42578125" style="2" customWidth="1"/>
    <col min="515" max="515" width="12.5703125" style="2" customWidth="1"/>
    <col min="516" max="516" width="6.42578125" style="2" customWidth="1"/>
    <col min="517" max="518" width="3.85546875" style="2" customWidth="1"/>
    <col min="519" max="519" width="7.140625" style="2" customWidth="1"/>
    <col min="520" max="520" width="3.85546875" style="2" customWidth="1"/>
    <col min="521" max="521" width="9.42578125" style="2" customWidth="1"/>
    <col min="522" max="522" width="8.42578125" style="2" customWidth="1"/>
    <col min="523" max="523" width="4.85546875" style="2" customWidth="1"/>
    <col min="524" max="524" width="2.5703125" style="2" customWidth="1"/>
    <col min="525" max="525" width="10.7109375" style="2" customWidth="1"/>
    <col min="526" max="526" width="5.5703125" style="2" customWidth="1"/>
    <col min="527" max="527" width="10.5703125" style="2" bestFit="1" customWidth="1"/>
    <col min="528" max="528" width="10.42578125" style="2" customWidth="1"/>
    <col min="529" max="529" width="9.5703125" style="2" customWidth="1"/>
    <col min="530" max="530" width="10.85546875" style="2" customWidth="1"/>
    <col min="531" max="531" width="11" style="2" customWidth="1"/>
    <col min="532" max="532" width="8.140625" style="2" customWidth="1"/>
    <col min="533" max="533" width="10.28515625" style="2" customWidth="1"/>
    <col min="534" max="534" width="11.42578125" style="2" customWidth="1"/>
    <col min="535" max="535" width="10.42578125" style="2" customWidth="1"/>
    <col min="536" max="536" width="1" style="2" customWidth="1"/>
    <col min="537" max="768" width="9.140625" style="2"/>
    <col min="769" max="769" width="5.42578125" style="2" customWidth="1"/>
    <col min="770" max="770" width="19.42578125" style="2" customWidth="1"/>
    <col min="771" max="771" width="12.5703125" style="2" customWidth="1"/>
    <col min="772" max="772" width="6.42578125" style="2" customWidth="1"/>
    <col min="773" max="774" width="3.85546875" style="2" customWidth="1"/>
    <col min="775" max="775" width="7.140625" style="2" customWidth="1"/>
    <col min="776" max="776" width="3.85546875" style="2" customWidth="1"/>
    <col min="777" max="777" width="9.42578125" style="2" customWidth="1"/>
    <col min="778" max="778" width="8.42578125" style="2" customWidth="1"/>
    <col min="779" max="779" width="4.85546875" style="2" customWidth="1"/>
    <col min="780" max="780" width="2.5703125" style="2" customWidth="1"/>
    <col min="781" max="781" width="10.7109375" style="2" customWidth="1"/>
    <col min="782" max="782" width="5.5703125" style="2" customWidth="1"/>
    <col min="783" max="783" width="10.5703125" style="2" bestFit="1" customWidth="1"/>
    <col min="784" max="784" width="10.42578125" style="2" customWidth="1"/>
    <col min="785" max="785" width="9.5703125" style="2" customWidth="1"/>
    <col min="786" max="786" width="10.85546875" style="2" customWidth="1"/>
    <col min="787" max="787" width="11" style="2" customWidth="1"/>
    <col min="788" max="788" width="8.140625" style="2" customWidth="1"/>
    <col min="789" max="789" width="10.28515625" style="2" customWidth="1"/>
    <col min="790" max="790" width="11.42578125" style="2" customWidth="1"/>
    <col min="791" max="791" width="10.42578125" style="2" customWidth="1"/>
    <col min="792" max="792" width="1" style="2" customWidth="1"/>
    <col min="793" max="1024" width="9.140625" style="2"/>
    <col min="1025" max="1025" width="5.42578125" style="2" customWidth="1"/>
    <col min="1026" max="1026" width="19.42578125" style="2" customWidth="1"/>
    <col min="1027" max="1027" width="12.5703125" style="2" customWidth="1"/>
    <col min="1028" max="1028" width="6.42578125" style="2" customWidth="1"/>
    <col min="1029" max="1030" width="3.85546875" style="2" customWidth="1"/>
    <col min="1031" max="1031" width="7.140625" style="2" customWidth="1"/>
    <col min="1032" max="1032" width="3.85546875" style="2" customWidth="1"/>
    <col min="1033" max="1033" width="9.42578125" style="2" customWidth="1"/>
    <col min="1034" max="1034" width="8.42578125" style="2" customWidth="1"/>
    <col min="1035" max="1035" width="4.85546875" style="2" customWidth="1"/>
    <col min="1036" max="1036" width="2.5703125" style="2" customWidth="1"/>
    <col min="1037" max="1037" width="10.7109375" style="2" customWidth="1"/>
    <col min="1038" max="1038" width="5.5703125" style="2" customWidth="1"/>
    <col min="1039" max="1039" width="10.5703125" style="2" bestFit="1" customWidth="1"/>
    <col min="1040" max="1040" width="10.42578125" style="2" customWidth="1"/>
    <col min="1041" max="1041" width="9.5703125" style="2" customWidth="1"/>
    <col min="1042" max="1042" width="10.85546875" style="2" customWidth="1"/>
    <col min="1043" max="1043" width="11" style="2" customWidth="1"/>
    <col min="1044" max="1044" width="8.140625" style="2" customWidth="1"/>
    <col min="1045" max="1045" width="10.28515625" style="2" customWidth="1"/>
    <col min="1046" max="1046" width="11.42578125" style="2" customWidth="1"/>
    <col min="1047" max="1047" width="10.42578125" style="2" customWidth="1"/>
    <col min="1048" max="1048" width="1" style="2" customWidth="1"/>
    <col min="1049" max="1280" width="9.140625" style="2"/>
    <col min="1281" max="1281" width="5.42578125" style="2" customWidth="1"/>
    <col min="1282" max="1282" width="19.42578125" style="2" customWidth="1"/>
    <col min="1283" max="1283" width="12.5703125" style="2" customWidth="1"/>
    <col min="1284" max="1284" width="6.42578125" style="2" customWidth="1"/>
    <col min="1285" max="1286" width="3.85546875" style="2" customWidth="1"/>
    <col min="1287" max="1287" width="7.140625" style="2" customWidth="1"/>
    <col min="1288" max="1288" width="3.85546875" style="2" customWidth="1"/>
    <col min="1289" max="1289" width="9.42578125" style="2" customWidth="1"/>
    <col min="1290" max="1290" width="8.42578125" style="2" customWidth="1"/>
    <col min="1291" max="1291" width="4.85546875" style="2" customWidth="1"/>
    <col min="1292" max="1292" width="2.5703125" style="2" customWidth="1"/>
    <col min="1293" max="1293" width="10.7109375" style="2" customWidth="1"/>
    <col min="1294" max="1294" width="5.5703125" style="2" customWidth="1"/>
    <col min="1295" max="1295" width="10.5703125" style="2" bestFit="1" customWidth="1"/>
    <col min="1296" max="1296" width="10.42578125" style="2" customWidth="1"/>
    <col min="1297" max="1297" width="9.5703125" style="2" customWidth="1"/>
    <col min="1298" max="1298" width="10.85546875" style="2" customWidth="1"/>
    <col min="1299" max="1299" width="11" style="2" customWidth="1"/>
    <col min="1300" max="1300" width="8.140625" style="2" customWidth="1"/>
    <col min="1301" max="1301" width="10.28515625" style="2" customWidth="1"/>
    <col min="1302" max="1302" width="11.42578125" style="2" customWidth="1"/>
    <col min="1303" max="1303" width="10.42578125" style="2" customWidth="1"/>
    <col min="1304" max="1304" width="1" style="2" customWidth="1"/>
    <col min="1305" max="1536" width="9.140625" style="2"/>
    <col min="1537" max="1537" width="5.42578125" style="2" customWidth="1"/>
    <col min="1538" max="1538" width="19.42578125" style="2" customWidth="1"/>
    <col min="1539" max="1539" width="12.5703125" style="2" customWidth="1"/>
    <col min="1540" max="1540" width="6.42578125" style="2" customWidth="1"/>
    <col min="1541" max="1542" width="3.85546875" style="2" customWidth="1"/>
    <col min="1543" max="1543" width="7.140625" style="2" customWidth="1"/>
    <col min="1544" max="1544" width="3.85546875" style="2" customWidth="1"/>
    <col min="1545" max="1545" width="9.42578125" style="2" customWidth="1"/>
    <col min="1546" max="1546" width="8.42578125" style="2" customWidth="1"/>
    <col min="1547" max="1547" width="4.85546875" style="2" customWidth="1"/>
    <col min="1548" max="1548" width="2.5703125" style="2" customWidth="1"/>
    <col min="1549" max="1549" width="10.7109375" style="2" customWidth="1"/>
    <col min="1550" max="1550" width="5.5703125" style="2" customWidth="1"/>
    <col min="1551" max="1551" width="10.5703125" style="2" bestFit="1" customWidth="1"/>
    <col min="1552" max="1552" width="10.42578125" style="2" customWidth="1"/>
    <col min="1553" max="1553" width="9.5703125" style="2" customWidth="1"/>
    <col min="1554" max="1554" width="10.85546875" style="2" customWidth="1"/>
    <col min="1555" max="1555" width="11" style="2" customWidth="1"/>
    <col min="1556" max="1556" width="8.140625" style="2" customWidth="1"/>
    <col min="1557" max="1557" width="10.28515625" style="2" customWidth="1"/>
    <col min="1558" max="1558" width="11.42578125" style="2" customWidth="1"/>
    <col min="1559" max="1559" width="10.42578125" style="2" customWidth="1"/>
    <col min="1560" max="1560" width="1" style="2" customWidth="1"/>
    <col min="1561" max="1792" width="9.140625" style="2"/>
    <col min="1793" max="1793" width="5.42578125" style="2" customWidth="1"/>
    <col min="1794" max="1794" width="19.42578125" style="2" customWidth="1"/>
    <col min="1795" max="1795" width="12.5703125" style="2" customWidth="1"/>
    <col min="1796" max="1796" width="6.42578125" style="2" customWidth="1"/>
    <col min="1797" max="1798" width="3.85546875" style="2" customWidth="1"/>
    <col min="1799" max="1799" width="7.140625" style="2" customWidth="1"/>
    <col min="1800" max="1800" width="3.85546875" style="2" customWidth="1"/>
    <col min="1801" max="1801" width="9.42578125" style="2" customWidth="1"/>
    <col min="1802" max="1802" width="8.42578125" style="2" customWidth="1"/>
    <col min="1803" max="1803" width="4.85546875" style="2" customWidth="1"/>
    <col min="1804" max="1804" width="2.5703125" style="2" customWidth="1"/>
    <col min="1805" max="1805" width="10.7109375" style="2" customWidth="1"/>
    <col min="1806" max="1806" width="5.5703125" style="2" customWidth="1"/>
    <col min="1807" max="1807" width="10.5703125" style="2" bestFit="1" customWidth="1"/>
    <col min="1808" max="1808" width="10.42578125" style="2" customWidth="1"/>
    <col min="1809" max="1809" width="9.5703125" style="2" customWidth="1"/>
    <col min="1810" max="1810" width="10.85546875" style="2" customWidth="1"/>
    <col min="1811" max="1811" width="11" style="2" customWidth="1"/>
    <col min="1812" max="1812" width="8.140625" style="2" customWidth="1"/>
    <col min="1813" max="1813" width="10.28515625" style="2" customWidth="1"/>
    <col min="1814" max="1814" width="11.42578125" style="2" customWidth="1"/>
    <col min="1815" max="1815" width="10.42578125" style="2" customWidth="1"/>
    <col min="1816" max="1816" width="1" style="2" customWidth="1"/>
    <col min="1817" max="2048" width="9.140625" style="2"/>
    <col min="2049" max="2049" width="5.42578125" style="2" customWidth="1"/>
    <col min="2050" max="2050" width="19.42578125" style="2" customWidth="1"/>
    <col min="2051" max="2051" width="12.5703125" style="2" customWidth="1"/>
    <col min="2052" max="2052" width="6.42578125" style="2" customWidth="1"/>
    <col min="2053" max="2054" width="3.85546875" style="2" customWidth="1"/>
    <col min="2055" max="2055" width="7.140625" style="2" customWidth="1"/>
    <col min="2056" max="2056" width="3.85546875" style="2" customWidth="1"/>
    <col min="2057" max="2057" width="9.42578125" style="2" customWidth="1"/>
    <col min="2058" max="2058" width="8.42578125" style="2" customWidth="1"/>
    <col min="2059" max="2059" width="4.85546875" style="2" customWidth="1"/>
    <col min="2060" max="2060" width="2.5703125" style="2" customWidth="1"/>
    <col min="2061" max="2061" width="10.7109375" style="2" customWidth="1"/>
    <col min="2062" max="2062" width="5.5703125" style="2" customWidth="1"/>
    <col min="2063" max="2063" width="10.5703125" style="2" bestFit="1" customWidth="1"/>
    <col min="2064" max="2064" width="10.42578125" style="2" customWidth="1"/>
    <col min="2065" max="2065" width="9.5703125" style="2" customWidth="1"/>
    <col min="2066" max="2066" width="10.85546875" style="2" customWidth="1"/>
    <col min="2067" max="2067" width="11" style="2" customWidth="1"/>
    <col min="2068" max="2068" width="8.140625" style="2" customWidth="1"/>
    <col min="2069" max="2069" width="10.28515625" style="2" customWidth="1"/>
    <col min="2070" max="2070" width="11.42578125" style="2" customWidth="1"/>
    <col min="2071" max="2071" width="10.42578125" style="2" customWidth="1"/>
    <col min="2072" max="2072" width="1" style="2" customWidth="1"/>
    <col min="2073" max="2304" width="9.140625" style="2"/>
    <col min="2305" max="2305" width="5.42578125" style="2" customWidth="1"/>
    <col min="2306" max="2306" width="19.42578125" style="2" customWidth="1"/>
    <col min="2307" max="2307" width="12.5703125" style="2" customWidth="1"/>
    <col min="2308" max="2308" width="6.42578125" style="2" customWidth="1"/>
    <col min="2309" max="2310" width="3.85546875" style="2" customWidth="1"/>
    <col min="2311" max="2311" width="7.140625" style="2" customWidth="1"/>
    <col min="2312" max="2312" width="3.85546875" style="2" customWidth="1"/>
    <col min="2313" max="2313" width="9.42578125" style="2" customWidth="1"/>
    <col min="2314" max="2314" width="8.42578125" style="2" customWidth="1"/>
    <col min="2315" max="2315" width="4.85546875" style="2" customWidth="1"/>
    <col min="2316" max="2316" width="2.5703125" style="2" customWidth="1"/>
    <col min="2317" max="2317" width="10.7109375" style="2" customWidth="1"/>
    <col min="2318" max="2318" width="5.5703125" style="2" customWidth="1"/>
    <col min="2319" max="2319" width="10.5703125" style="2" bestFit="1" customWidth="1"/>
    <col min="2320" max="2320" width="10.42578125" style="2" customWidth="1"/>
    <col min="2321" max="2321" width="9.5703125" style="2" customWidth="1"/>
    <col min="2322" max="2322" width="10.85546875" style="2" customWidth="1"/>
    <col min="2323" max="2323" width="11" style="2" customWidth="1"/>
    <col min="2324" max="2324" width="8.140625" style="2" customWidth="1"/>
    <col min="2325" max="2325" width="10.28515625" style="2" customWidth="1"/>
    <col min="2326" max="2326" width="11.42578125" style="2" customWidth="1"/>
    <col min="2327" max="2327" width="10.42578125" style="2" customWidth="1"/>
    <col min="2328" max="2328" width="1" style="2" customWidth="1"/>
    <col min="2329" max="2560" width="9.140625" style="2"/>
    <col min="2561" max="2561" width="5.42578125" style="2" customWidth="1"/>
    <col min="2562" max="2562" width="19.42578125" style="2" customWidth="1"/>
    <col min="2563" max="2563" width="12.5703125" style="2" customWidth="1"/>
    <col min="2564" max="2564" width="6.42578125" style="2" customWidth="1"/>
    <col min="2565" max="2566" width="3.85546875" style="2" customWidth="1"/>
    <col min="2567" max="2567" width="7.140625" style="2" customWidth="1"/>
    <col min="2568" max="2568" width="3.85546875" style="2" customWidth="1"/>
    <col min="2569" max="2569" width="9.42578125" style="2" customWidth="1"/>
    <col min="2570" max="2570" width="8.42578125" style="2" customWidth="1"/>
    <col min="2571" max="2571" width="4.85546875" style="2" customWidth="1"/>
    <col min="2572" max="2572" width="2.5703125" style="2" customWidth="1"/>
    <col min="2573" max="2573" width="10.7109375" style="2" customWidth="1"/>
    <col min="2574" max="2574" width="5.5703125" style="2" customWidth="1"/>
    <col min="2575" max="2575" width="10.5703125" style="2" bestFit="1" customWidth="1"/>
    <col min="2576" max="2576" width="10.42578125" style="2" customWidth="1"/>
    <col min="2577" max="2577" width="9.5703125" style="2" customWidth="1"/>
    <col min="2578" max="2578" width="10.85546875" style="2" customWidth="1"/>
    <col min="2579" max="2579" width="11" style="2" customWidth="1"/>
    <col min="2580" max="2580" width="8.140625" style="2" customWidth="1"/>
    <col min="2581" max="2581" width="10.28515625" style="2" customWidth="1"/>
    <col min="2582" max="2582" width="11.42578125" style="2" customWidth="1"/>
    <col min="2583" max="2583" width="10.42578125" style="2" customWidth="1"/>
    <col min="2584" max="2584" width="1" style="2" customWidth="1"/>
    <col min="2585" max="2816" width="9.140625" style="2"/>
    <col min="2817" max="2817" width="5.42578125" style="2" customWidth="1"/>
    <col min="2818" max="2818" width="19.42578125" style="2" customWidth="1"/>
    <col min="2819" max="2819" width="12.5703125" style="2" customWidth="1"/>
    <col min="2820" max="2820" width="6.42578125" style="2" customWidth="1"/>
    <col min="2821" max="2822" width="3.85546875" style="2" customWidth="1"/>
    <col min="2823" max="2823" width="7.140625" style="2" customWidth="1"/>
    <col min="2824" max="2824" width="3.85546875" style="2" customWidth="1"/>
    <col min="2825" max="2825" width="9.42578125" style="2" customWidth="1"/>
    <col min="2826" max="2826" width="8.42578125" style="2" customWidth="1"/>
    <col min="2827" max="2827" width="4.85546875" style="2" customWidth="1"/>
    <col min="2828" max="2828" width="2.5703125" style="2" customWidth="1"/>
    <col min="2829" max="2829" width="10.7109375" style="2" customWidth="1"/>
    <col min="2830" max="2830" width="5.5703125" style="2" customWidth="1"/>
    <col min="2831" max="2831" width="10.5703125" style="2" bestFit="1" customWidth="1"/>
    <col min="2832" max="2832" width="10.42578125" style="2" customWidth="1"/>
    <col min="2833" max="2833" width="9.5703125" style="2" customWidth="1"/>
    <col min="2834" max="2834" width="10.85546875" style="2" customWidth="1"/>
    <col min="2835" max="2835" width="11" style="2" customWidth="1"/>
    <col min="2836" max="2836" width="8.140625" style="2" customWidth="1"/>
    <col min="2837" max="2837" width="10.28515625" style="2" customWidth="1"/>
    <col min="2838" max="2838" width="11.42578125" style="2" customWidth="1"/>
    <col min="2839" max="2839" width="10.42578125" style="2" customWidth="1"/>
    <col min="2840" max="2840" width="1" style="2" customWidth="1"/>
    <col min="2841" max="3072" width="9.140625" style="2"/>
    <col min="3073" max="3073" width="5.42578125" style="2" customWidth="1"/>
    <col min="3074" max="3074" width="19.42578125" style="2" customWidth="1"/>
    <col min="3075" max="3075" width="12.5703125" style="2" customWidth="1"/>
    <col min="3076" max="3076" width="6.42578125" style="2" customWidth="1"/>
    <col min="3077" max="3078" width="3.85546875" style="2" customWidth="1"/>
    <col min="3079" max="3079" width="7.140625" style="2" customWidth="1"/>
    <col min="3080" max="3080" width="3.85546875" style="2" customWidth="1"/>
    <col min="3081" max="3081" width="9.42578125" style="2" customWidth="1"/>
    <col min="3082" max="3082" width="8.42578125" style="2" customWidth="1"/>
    <col min="3083" max="3083" width="4.85546875" style="2" customWidth="1"/>
    <col min="3084" max="3084" width="2.5703125" style="2" customWidth="1"/>
    <col min="3085" max="3085" width="10.7109375" style="2" customWidth="1"/>
    <col min="3086" max="3086" width="5.5703125" style="2" customWidth="1"/>
    <col min="3087" max="3087" width="10.5703125" style="2" bestFit="1" customWidth="1"/>
    <col min="3088" max="3088" width="10.42578125" style="2" customWidth="1"/>
    <col min="3089" max="3089" width="9.5703125" style="2" customWidth="1"/>
    <col min="3090" max="3090" width="10.85546875" style="2" customWidth="1"/>
    <col min="3091" max="3091" width="11" style="2" customWidth="1"/>
    <col min="3092" max="3092" width="8.140625" style="2" customWidth="1"/>
    <col min="3093" max="3093" width="10.28515625" style="2" customWidth="1"/>
    <col min="3094" max="3094" width="11.42578125" style="2" customWidth="1"/>
    <col min="3095" max="3095" width="10.42578125" style="2" customWidth="1"/>
    <col min="3096" max="3096" width="1" style="2" customWidth="1"/>
    <col min="3097" max="3328" width="9.140625" style="2"/>
    <col min="3329" max="3329" width="5.42578125" style="2" customWidth="1"/>
    <col min="3330" max="3330" width="19.42578125" style="2" customWidth="1"/>
    <col min="3331" max="3331" width="12.5703125" style="2" customWidth="1"/>
    <col min="3332" max="3332" width="6.42578125" style="2" customWidth="1"/>
    <col min="3333" max="3334" width="3.85546875" style="2" customWidth="1"/>
    <col min="3335" max="3335" width="7.140625" style="2" customWidth="1"/>
    <col min="3336" max="3336" width="3.85546875" style="2" customWidth="1"/>
    <col min="3337" max="3337" width="9.42578125" style="2" customWidth="1"/>
    <col min="3338" max="3338" width="8.42578125" style="2" customWidth="1"/>
    <col min="3339" max="3339" width="4.85546875" style="2" customWidth="1"/>
    <col min="3340" max="3340" width="2.5703125" style="2" customWidth="1"/>
    <col min="3341" max="3341" width="10.7109375" style="2" customWidth="1"/>
    <col min="3342" max="3342" width="5.5703125" style="2" customWidth="1"/>
    <col min="3343" max="3343" width="10.5703125" style="2" bestFit="1" customWidth="1"/>
    <col min="3344" max="3344" width="10.42578125" style="2" customWidth="1"/>
    <col min="3345" max="3345" width="9.5703125" style="2" customWidth="1"/>
    <col min="3346" max="3346" width="10.85546875" style="2" customWidth="1"/>
    <col min="3347" max="3347" width="11" style="2" customWidth="1"/>
    <col min="3348" max="3348" width="8.140625" style="2" customWidth="1"/>
    <col min="3349" max="3349" width="10.28515625" style="2" customWidth="1"/>
    <col min="3350" max="3350" width="11.42578125" style="2" customWidth="1"/>
    <col min="3351" max="3351" width="10.42578125" style="2" customWidth="1"/>
    <col min="3352" max="3352" width="1" style="2" customWidth="1"/>
    <col min="3353" max="3584" width="9.140625" style="2"/>
    <col min="3585" max="3585" width="5.42578125" style="2" customWidth="1"/>
    <col min="3586" max="3586" width="19.42578125" style="2" customWidth="1"/>
    <col min="3587" max="3587" width="12.5703125" style="2" customWidth="1"/>
    <col min="3588" max="3588" width="6.42578125" style="2" customWidth="1"/>
    <col min="3589" max="3590" width="3.85546875" style="2" customWidth="1"/>
    <col min="3591" max="3591" width="7.140625" style="2" customWidth="1"/>
    <col min="3592" max="3592" width="3.85546875" style="2" customWidth="1"/>
    <col min="3593" max="3593" width="9.42578125" style="2" customWidth="1"/>
    <col min="3594" max="3594" width="8.42578125" style="2" customWidth="1"/>
    <col min="3595" max="3595" width="4.85546875" style="2" customWidth="1"/>
    <col min="3596" max="3596" width="2.5703125" style="2" customWidth="1"/>
    <col min="3597" max="3597" width="10.7109375" style="2" customWidth="1"/>
    <col min="3598" max="3598" width="5.5703125" style="2" customWidth="1"/>
    <col min="3599" max="3599" width="10.5703125" style="2" bestFit="1" customWidth="1"/>
    <col min="3600" max="3600" width="10.42578125" style="2" customWidth="1"/>
    <col min="3601" max="3601" width="9.5703125" style="2" customWidth="1"/>
    <col min="3602" max="3602" width="10.85546875" style="2" customWidth="1"/>
    <col min="3603" max="3603" width="11" style="2" customWidth="1"/>
    <col min="3604" max="3604" width="8.140625" style="2" customWidth="1"/>
    <col min="3605" max="3605" width="10.28515625" style="2" customWidth="1"/>
    <col min="3606" max="3606" width="11.42578125" style="2" customWidth="1"/>
    <col min="3607" max="3607" width="10.42578125" style="2" customWidth="1"/>
    <col min="3608" max="3608" width="1" style="2" customWidth="1"/>
    <col min="3609" max="3840" width="9.140625" style="2"/>
    <col min="3841" max="3841" width="5.42578125" style="2" customWidth="1"/>
    <col min="3842" max="3842" width="19.42578125" style="2" customWidth="1"/>
    <col min="3843" max="3843" width="12.5703125" style="2" customWidth="1"/>
    <col min="3844" max="3844" width="6.42578125" style="2" customWidth="1"/>
    <col min="3845" max="3846" width="3.85546875" style="2" customWidth="1"/>
    <col min="3847" max="3847" width="7.140625" style="2" customWidth="1"/>
    <col min="3848" max="3848" width="3.85546875" style="2" customWidth="1"/>
    <col min="3849" max="3849" width="9.42578125" style="2" customWidth="1"/>
    <col min="3850" max="3850" width="8.42578125" style="2" customWidth="1"/>
    <col min="3851" max="3851" width="4.85546875" style="2" customWidth="1"/>
    <col min="3852" max="3852" width="2.5703125" style="2" customWidth="1"/>
    <col min="3853" max="3853" width="10.7109375" style="2" customWidth="1"/>
    <col min="3854" max="3854" width="5.5703125" style="2" customWidth="1"/>
    <col min="3855" max="3855" width="10.5703125" style="2" bestFit="1" customWidth="1"/>
    <col min="3856" max="3856" width="10.42578125" style="2" customWidth="1"/>
    <col min="3857" max="3857" width="9.5703125" style="2" customWidth="1"/>
    <col min="3858" max="3858" width="10.85546875" style="2" customWidth="1"/>
    <col min="3859" max="3859" width="11" style="2" customWidth="1"/>
    <col min="3860" max="3860" width="8.140625" style="2" customWidth="1"/>
    <col min="3861" max="3861" width="10.28515625" style="2" customWidth="1"/>
    <col min="3862" max="3862" width="11.42578125" style="2" customWidth="1"/>
    <col min="3863" max="3863" width="10.42578125" style="2" customWidth="1"/>
    <col min="3864" max="3864" width="1" style="2" customWidth="1"/>
    <col min="3865" max="4096" width="9.140625" style="2"/>
    <col min="4097" max="4097" width="5.42578125" style="2" customWidth="1"/>
    <col min="4098" max="4098" width="19.42578125" style="2" customWidth="1"/>
    <col min="4099" max="4099" width="12.5703125" style="2" customWidth="1"/>
    <col min="4100" max="4100" width="6.42578125" style="2" customWidth="1"/>
    <col min="4101" max="4102" width="3.85546875" style="2" customWidth="1"/>
    <col min="4103" max="4103" width="7.140625" style="2" customWidth="1"/>
    <col min="4104" max="4104" width="3.85546875" style="2" customWidth="1"/>
    <col min="4105" max="4105" width="9.42578125" style="2" customWidth="1"/>
    <col min="4106" max="4106" width="8.42578125" style="2" customWidth="1"/>
    <col min="4107" max="4107" width="4.85546875" style="2" customWidth="1"/>
    <col min="4108" max="4108" width="2.5703125" style="2" customWidth="1"/>
    <col min="4109" max="4109" width="10.7109375" style="2" customWidth="1"/>
    <col min="4110" max="4110" width="5.5703125" style="2" customWidth="1"/>
    <col min="4111" max="4111" width="10.5703125" style="2" bestFit="1" customWidth="1"/>
    <col min="4112" max="4112" width="10.42578125" style="2" customWidth="1"/>
    <col min="4113" max="4113" width="9.5703125" style="2" customWidth="1"/>
    <col min="4114" max="4114" width="10.85546875" style="2" customWidth="1"/>
    <col min="4115" max="4115" width="11" style="2" customWidth="1"/>
    <col min="4116" max="4116" width="8.140625" style="2" customWidth="1"/>
    <col min="4117" max="4117" width="10.28515625" style="2" customWidth="1"/>
    <col min="4118" max="4118" width="11.42578125" style="2" customWidth="1"/>
    <col min="4119" max="4119" width="10.42578125" style="2" customWidth="1"/>
    <col min="4120" max="4120" width="1" style="2" customWidth="1"/>
    <col min="4121" max="4352" width="9.140625" style="2"/>
    <col min="4353" max="4353" width="5.42578125" style="2" customWidth="1"/>
    <col min="4354" max="4354" width="19.42578125" style="2" customWidth="1"/>
    <col min="4355" max="4355" width="12.5703125" style="2" customWidth="1"/>
    <col min="4356" max="4356" width="6.42578125" style="2" customWidth="1"/>
    <col min="4357" max="4358" width="3.85546875" style="2" customWidth="1"/>
    <col min="4359" max="4359" width="7.140625" style="2" customWidth="1"/>
    <col min="4360" max="4360" width="3.85546875" style="2" customWidth="1"/>
    <col min="4361" max="4361" width="9.42578125" style="2" customWidth="1"/>
    <col min="4362" max="4362" width="8.42578125" style="2" customWidth="1"/>
    <col min="4363" max="4363" width="4.85546875" style="2" customWidth="1"/>
    <col min="4364" max="4364" width="2.5703125" style="2" customWidth="1"/>
    <col min="4365" max="4365" width="10.7109375" style="2" customWidth="1"/>
    <col min="4366" max="4366" width="5.5703125" style="2" customWidth="1"/>
    <col min="4367" max="4367" width="10.5703125" style="2" bestFit="1" customWidth="1"/>
    <col min="4368" max="4368" width="10.42578125" style="2" customWidth="1"/>
    <col min="4369" max="4369" width="9.5703125" style="2" customWidth="1"/>
    <col min="4370" max="4370" width="10.85546875" style="2" customWidth="1"/>
    <col min="4371" max="4371" width="11" style="2" customWidth="1"/>
    <col min="4372" max="4372" width="8.140625" style="2" customWidth="1"/>
    <col min="4373" max="4373" width="10.28515625" style="2" customWidth="1"/>
    <col min="4374" max="4374" width="11.42578125" style="2" customWidth="1"/>
    <col min="4375" max="4375" width="10.42578125" style="2" customWidth="1"/>
    <col min="4376" max="4376" width="1" style="2" customWidth="1"/>
    <col min="4377" max="4608" width="9.140625" style="2"/>
    <col min="4609" max="4609" width="5.42578125" style="2" customWidth="1"/>
    <col min="4610" max="4610" width="19.42578125" style="2" customWidth="1"/>
    <col min="4611" max="4611" width="12.5703125" style="2" customWidth="1"/>
    <col min="4612" max="4612" width="6.42578125" style="2" customWidth="1"/>
    <col min="4613" max="4614" width="3.85546875" style="2" customWidth="1"/>
    <col min="4615" max="4615" width="7.140625" style="2" customWidth="1"/>
    <col min="4616" max="4616" width="3.85546875" style="2" customWidth="1"/>
    <col min="4617" max="4617" width="9.42578125" style="2" customWidth="1"/>
    <col min="4618" max="4618" width="8.42578125" style="2" customWidth="1"/>
    <col min="4619" max="4619" width="4.85546875" style="2" customWidth="1"/>
    <col min="4620" max="4620" width="2.5703125" style="2" customWidth="1"/>
    <col min="4621" max="4621" width="10.7109375" style="2" customWidth="1"/>
    <col min="4622" max="4622" width="5.5703125" style="2" customWidth="1"/>
    <col min="4623" max="4623" width="10.5703125" style="2" bestFit="1" customWidth="1"/>
    <col min="4624" max="4624" width="10.42578125" style="2" customWidth="1"/>
    <col min="4625" max="4625" width="9.5703125" style="2" customWidth="1"/>
    <col min="4626" max="4626" width="10.85546875" style="2" customWidth="1"/>
    <col min="4627" max="4627" width="11" style="2" customWidth="1"/>
    <col min="4628" max="4628" width="8.140625" style="2" customWidth="1"/>
    <col min="4629" max="4629" width="10.28515625" style="2" customWidth="1"/>
    <col min="4630" max="4630" width="11.42578125" style="2" customWidth="1"/>
    <col min="4631" max="4631" width="10.42578125" style="2" customWidth="1"/>
    <col min="4632" max="4632" width="1" style="2" customWidth="1"/>
    <col min="4633" max="4864" width="9.140625" style="2"/>
    <col min="4865" max="4865" width="5.42578125" style="2" customWidth="1"/>
    <col min="4866" max="4866" width="19.42578125" style="2" customWidth="1"/>
    <col min="4867" max="4867" width="12.5703125" style="2" customWidth="1"/>
    <col min="4868" max="4868" width="6.42578125" style="2" customWidth="1"/>
    <col min="4869" max="4870" width="3.85546875" style="2" customWidth="1"/>
    <col min="4871" max="4871" width="7.140625" style="2" customWidth="1"/>
    <col min="4872" max="4872" width="3.85546875" style="2" customWidth="1"/>
    <col min="4873" max="4873" width="9.42578125" style="2" customWidth="1"/>
    <col min="4874" max="4874" width="8.42578125" style="2" customWidth="1"/>
    <col min="4875" max="4875" width="4.85546875" style="2" customWidth="1"/>
    <col min="4876" max="4876" width="2.5703125" style="2" customWidth="1"/>
    <col min="4877" max="4877" width="10.7109375" style="2" customWidth="1"/>
    <col min="4878" max="4878" width="5.5703125" style="2" customWidth="1"/>
    <col min="4879" max="4879" width="10.5703125" style="2" bestFit="1" customWidth="1"/>
    <col min="4880" max="4880" width="10.42578125" style="2" customWidth="1"/>
    <col min="4881" max="4881" width="9.5703125" style="2" customWidth="1"/>
    <col min="4882" max="4882" width="10.85546875" style="2" customWidth="1"/>
    <col min="4883" max="4883" width="11" style="2" customWidth="1"/>
    <col min="4884" max="4884" width="8.140625" style="2" customWidth="1"/>
    <col min="4885" max="4885" width="10.28515625" style="2" customWidth="1"/>
    <col min="4886" max="4886" width="11.42578125" style="2" customWidth="1"/>
    <col min="4887" max="4887" width="10.42578125" style="2" customWidth="1"/>
    <col min="4888" max="4888" width="1" style="2" customWidth="1"/>
    <col min="4889" max="5120" width="9.140625" style="2"/>
    <col min="5121" max="5121" width="5.42578125" style="2" customWidth="1"/>
    <col min="5122" max="5122" width="19.42578125" style="2" customWidth="1"/>
    <col min="5123" max="5123" width="12.5703125" style="2" customWidth="1"/>
    <col min="5124" max="5124" width="6.42578125" style="2" customWidth="1"/>
    <col min="5125" max="5126" width="3.85546875" style="2" customWidth="1"/>
    <col min="5127" max="5127" width="7.140625" style="2" customWidth="1"/>
    <col min="5128" max="5128" width="3.85546875" style="2" customWidth="1"/>
    <col min="5129" max="5129" width="9.42578125" style="2" customWidth="1"/>
    <col min="5130" max="5130" width="8.42578125" style="2" customWidth="1"/>
    <col min="5131" max="5131" width="4.85546875" style="2" customWidth="1"/>
    <col min="5132" max="5132" width="2.5703125" style="2" customWidth="1"/>
    <col min="5133" max="5133" width="10.7109375" style="2" customWidth="1"/>
    <col min="5134" max="5134" width="5.5703125" style="2" customWidth="1"/>
    <col min="5135" max="5135" width="10.5703125" style="2" bestFit="1" customWidth="1"/>
    <col min="5136" max="5136" width="10.42578125" style="2" customWidth="1"/>
    <col min="5137" max="5137" width="9.5703125" style="2" customWidth="1"/>
    <col min="5138" max="5138" width="10.85546875" style="2" customWidth="1"/>
    <col min="5139" max="5139" width="11" style="2" customWidth="1"/>
    <col min="5140" max="5140" width="8.140625" style="2" customWidth="1"/>
    <col min="5141" max="5141" width="10.28515625" style="2" customWidth="1"/>
    <col min="5142" max="5142" width="11.42578125" style="2" customWidth="1"/>
    <col min="5143" max="5143" width="10.42578125" style="2" customWidth="1"/>
    <col min="5144" max="5144" width="1" style="2" customWidth="1"/>
    <col min="5145" max="5376" width="9.140625" style="2"/>
    <col min="5377" max="5377" width="5.42578125" style="2" customWidth="1"/>
    <col min="5378" max="5378" width="19.42578125" style="2" customWidth="1"/>
    <col min="5379" max="5379" width="12.5703125" style="2" customWidth="1"/>
    <col min="5380" max="5380" width="6.42578125" style="2" customWidth="1"/>
    <col min="5381" max="5382" width="3.85546875" style="2" customWidth="1"/>
    <col min="5383" max="5383" width="7.140625" style="2" customWidth="1"/>
    <col min="5384" max="5384" width="3.85546875" style="2" customWidth="1"/>
    <col min="5385" max="5385" width="9.42578125" style="2" customWidth="1"/>
    <col min="5386" max="5386" width="8.42578125" style="2" customWidth="1"/>
    <col min="5387" max="5387" width="4.85546875" style="2" customWidth="1"/>
    <col min="5388" max="5388" width="2.5703125" style="2" customWidth="1"/>
    <col min="5389" max="5389" width="10.7109375" style="2" customWidth="1"/>
    <col min="5390" max="5390" width="5.5703125" style="2" customWidth="1"/>
    <col min="5391" max="5391" width="10.5703125" style="2" bestFit="1" customWidth="1"/>
    <col min="5392" max="5392" width="10.42578125" style="2" customWidth="1"/>
    <col min="5393" max="5393" width="9.5703125" style="2" customWidth="1"/>
    <col min="5394" max="5394" width="10.85546875" style="2" customWidth="1"/>
    <col min="5395" max="5395" width="11" style="2" customWidth="1"/>
    <col min="5396" max="5396" width="8.140625" style="2" customWidth="1"/>
    <col min="5397" max="5397" width="10.28515625" style="2" customWidth="1"/>
    <col min="5398" max="5398" width="11.42578125" style="2" customWidth="1"/>
    <col min="5399" max="5399" width="10.42578125" style="2" customWidth="1"/>
    <col min="5400" max="5400" width="1" style="2" customWidth="1"/>
    <col min="5401" max="5632" width="9.140625" style="2"/>
    <col min="5633" max="5633" width="5.42578125" style="2" customWidth="1"/>
    <col min="5634" max="5634" width="19.42578125" style="2" customWidth="1"/>
    <col min="5635" max="5635" width="12.5703125" style="2" customWidth="1"/>
    <col min="5636" max="5636" width="6.42578125" style="2" customWidth="1"/>
    <col min="5637" max="5638" width="3.85546875" style="2" customWidth="1"/>
    <col min="5639" max="5639" width="7.140625" style="2" customWidth="1"/>
    <col min="5640" max="5640" width="3.85546875" style="2" customWidth="1"/>
    <col min="5641" max="5641" width="9.42578125" style="2" customWidth="1"/>
    <col min="5642" max="5642" width="8.42578125" style="2" customWidth="1"/>
    <col min="5643" max="5643" width="4.85546875" style="2" customWidth="1"/>
    <col min="5644" max="5644" width="2.5703125" style="2" customWidth="1"/>
    <col min="5645" max="5645" width="10.7109375" style="2" customWidth="1"/>
    <col min="5646" max="5646" width="5.5703125" style="2" customWidth="1"/>
    <col min="5647" max="5647" width="10.5703125" style="2" bestFit="1" customWidth="1"/>
    <col min="5648" max="5648" width="10.42578125" style="2" customWidth="1"/>
    <col min="5649" max="5649" width="9.5703125" style="2" customWidth="1"/>
    <col min="5650" max="5650" width="10.85546875" style="2" customWidth="1"/>
    <col min="5651" max="5651" width="11" style="2" customWidth="1"/>
    <col min="5652" max="5652" width="8.140625" style="2" customWidth="1"/>
    <col min="5653" max="5653" width="10.28515625" style="2" customWidth="1"/>
    <col min="5654" max="5654" width="11.42578125" style="2" customWidth="1"/>
    <col min="5655" max="5655" width="10.42578125" style="2" customWidth="1"/>
    <col min="5656" max="5656" width="1" style="2" customWidth="1"/>
    <col min="5657" max="5888" width="9.140625" style="2"/>
    <col min="5889" max="5889" width="5.42578125" style="2" customWidth="1"/>
    <col min="5890" max="5890" width="19.42578125" style="2" customWidth="1"/>
    <col min="5891" max="5891" width="12.5703125" style="2" customWidth="1"/>
    <col min="5892" max="5892" width="6.42578125" style="2" customWidth="1"/>
    <col min="5893" max="5894" width="3.85546875" style="2" customWidth="1"/>
    <col min="5895" max="5895" width="7.140625" style="2" customWidth="1"/>
    <col min="5896" max="5896" width="3.85546875" style="2" customWidth="1"/>
    <col min="5897" max="5897" width="9.42578125" style="2" customWidth="1"/>
    <col min="5898" max="5898" width="8.42578125" style="2" customWidth="1"/>
    <col min="5899" max="5899" width="4.85546875" style="2" customWidth="1"/>
    <col min="5900" max="5900" width="2.5703125" style="2" customWidth="1"/>
    <col min="5901" max="5901" width="10.7109375" style="2" customWidth="1"/>
    <col min="5902" max="5902" width="5.5703125" style="2" customWidth="1"/>
    <col min="5903" max="5903" width="10.5703125" style="2" bestFit="1" customWidth="1"/>
    <col min="5904" max="5904" width="10.42578125" style="2" customWidth="1"/>
    <col min="5905" max="5905" width="9.5703125" style="2" customWidth="1"/>
    <col min="5906" max="5906" width="10.85546875" style="2" customWidth="1"/>
    <col min="5907" max="5907" width="11" style="2" customWidth="1"/>
    <col min="5908" max="5908" width="8.140625" style="2" customWidth="1"/>
    <col min="5909" max="5909" width="10.28515625" style="2" customWidth="1"/>
    <col min="5910" max="5910" width="11.42578125" style="2" customWidth="1"/>
    <col min="5911" max="5911" width="10.42578125" style="2" customWidth="1"/>
    <col min="5912" max="5912" width="1" style="2" customWidth="1"/>
    <col min="5913" max="6144" width="9.140625" style="2"/>
    <col min="6145" max="6145" width="5.42578125" style="2" customWidth="1"/>
    <col min="6146" max="6146" width="19.42578125" style="2" customWidth="1"/>
    <col min="6147" max="6147" width="12.5703125" style="2" customWidth="1"/>
    <col min="6148" max="6148" width="6.42578125" style="2" customWidth="1"/>
    <col min="6149" max="6150" width="3.85546875" style="2" customWidth="1"/>
    <col min="6151" max="6151" width="7.140625" style="2" customWidth="1"/>
    <col min="6152" max="6152" width="3.85546875" style="2" customWidth="1"/>
    <col min="6153" max="6153" width="9.42578125" style="2" customWidth="1"/>
    <col min="6154" max="6154" width="8.42578125" style="2" customWidth="1"/>
    <col min="6155" max="6155" width="4.85546875" style="2" customWidth="1"/>
    <col min="6156" max="6156" width="2.5703125" style="2" customWidth="1"/>
    <col min="6157" max="6157" width="10.7109375" style="2" customWidth="1"/>
    <col min="6158" max="6158" width="5.5703125" style="2" customWidth="1"/>
    <col min="6159" max="6159" width="10.5703125" style="2" bestFit="1" customWidth="1"/>
    <col min="6160" max="6160" width="10.42578125" style="2" customWidth="1"/>
    <col min="6161" max="6161" width="9.5703125" style="2" customWidth="1"/>
    <col min="6162" max="6162" width="10.85546875" style="2" customWidth="1"/>
    <col min="6163" max="6163" width="11" style="2" customWidth="1"/>
    <col min="6164" max="6164" width="8.140625" style="2" customWidth="1"/>
    <col min="6165" max="6165" width="10.28515625" style="2" customWidth="1"/>
    <col min="6166" max="6166" width="11.42578125" style="2" customWidth="1"/>
    <col min="6167" max="6167" width="10.42578125" style="2" customWidth="1"/>
    <col min="6168" max="6168" width="1" style="2" customWidth="1"/>
    <col min="6169" max="6400" width="9.140625" style="2"/>
    <col min="6401" max="6401" width="5.42578125" style="2" customWidth="1"/>
    <col min="6402" max="6402" width="19.42578125" style="2" customWidth="1"/>
    <col min="6403" max="6403" width="12.5703125" style="2" customWidth="1"/>
    <col min="6404" max="6404" width="6.42578125" style="2" customWidth="1"/>
    <col min="6405" max="6406" width="3.85546875" style="2" customWidth="1"/>
    <col min="6407" max="6407" width="7.140625" style="2" customWidth="1"/>
    <col min="6408" max="6408" width="3.85546875" style="2" customWidth="1"/>
    <col min="6409" max="6409" width="9.42578125" style="2" customWidth="1"/>
    <col min="6410" max="6410" width="8.42578125" style="2" customWidth="1"/>
    <col min="6411" max="6411" width="4.85546875" style="2" customWidth="1"/>
    <col min="6412" max="6412" width="2.5703125" style="2" customWidth="1"/>
    <col min="6413" max="6413" width="10.7109375" style="2" customWidth="1"/>
    <col min="6414" max="6414" width="5.5703125" style="2" customWidth="1"/>
    <col min="6415" max="6415" width="10.5703125" style="2" bestFit="1" customWidth="1"/>
    <col min="6416" max="6416" width="10.42578125" style="2" customWidth="1"/>
    <col min="6417" max="6417" width="9.5703125" style="2" customWidth="1"/>
    <col min="6418" max="6418" width="10.85546875" style="2" customWidth="1"/>
    <col min="6419" max="6419" width="11" style="2" customWidth="1"/>
    <col min="6420" max="6420" width="8.140625" style="2" customWidth="1"/>
    <col min="6421" max="6421" width="10.28515625" style="2" customWidth="1"/>
    <col min="6422" max="6422" width="11.42578125" style="2" customWidth="1"/>
    <col min="6423" max="6423" width="10.42578125" style="2" customWidth="1"/>
    <col min="6424" max="6424" width="1" style="2" customWidth="1"/>
    <col min="6425" max="6656" width="9.140625" style="2"/>
    <col min="6657" max="6657" width="5.42578125" style="2" customWidth="1"/>
    <col min="6658" max="6658" width="19.42578125" style="2" customWidth="1"/>
    <col min="6659" max="6659" width="12.5703125" style="2" customWidth="1"/>
    <col min="6660" max="6660" width="6.42578125" style="2" customWidth="1"/>
    <col min="6661" max="6662" width="3.85546875" style="2" customWidth="1"/>
    <col min="6663" max="6663" width="7.140625" style="2" customWidth="1"/>
    <col min="6664" max="6664" width="3.85546875" style="2" customWidth="1"/>
    <col min="6665" max="6665" width="9.42578125" style="2" customWidth="1"/>
    <col min="6666" max="6666" width="8.42578125" style="2" customWidth="1"/>
    <col min="6667" max="6667" width="4.85546875" style="2" customWidth="1"/>
    <col min="6668" max="6668" width="2.5703125" style="2" customWidth="1"/>
    <col min="6669" max="6669" width="10.7109375" style="2" customWidth="1"/>
    <col min="6670" max="6670" width="5.5703125" style="2" customWidth="1"/>
    <col min="6671" max="6671" width="10.5703125" style="2" bestFit="1" customWidth="1"/>
    <col min="6672" max="6672" width="10.42578125" style="2" customWidth="1"/>
    <col min="6673" max="6673" width="9.5703125" style="2" customWidth="1"/>
    <col min="6674" max="6674" width="10.85546875" style="2" customWidth="1"/>
    <col min="6675" max="6675" width="11" style="2" customWidth="1"/>
    <col min="6676" max="6676" width="8.140625" style="2" customWidth="1"/>
    <col min="6677" max="6677" width="10.28515625" style="2" customWidth="1"/>
    <col min="6678" max="6678" width="11.42578125" style="2" customWidth="1"/>
    <col min="6679" max="6679" width="10.42578125" style="2" customWidth="1"/>
    <col min="6680" max="6680" width="1" style="2" customWidth="1"/>
    <col min="6681" max="6912" width="9.140625" style="2"/>
    <col min="6913" max="6913" width="5.42578125" style="2" customWidth="1"/>
    <col min="6914" max="6914" width="19.42578125" style="2" customWidth="1"/>
    <col min="6915" max="6915" width="12.5703125" style="2" customWidth="1"/>
    <col min="6916" max="6916" width="6.42578125" style="2" customWidth="1"/>
    <col min="6917" max="6918" width="3.85546875" style="2" customWidth="1"/>
    <col min="6919" max="6919" width="7.140625" style="2" customWidth="1"/>
    <col min="6920" max="6920" width="3.85546875" style="2" customWidth="1"/>
    <col min="6921" max="6921" width="9.42578125" style="2" customWidth="1"/>
    <col min="6922" max="6922" width="8.42578125" style="2" customWidth="1"/>
    <col min="6923" max="6923" width="4.85546875" style="2" customWidth="1"/>
    <col min="6924" max="6924" width="2.5703125" style="2" customWidth="1"/>
    <col min="6925" max="6925" width="10.7109375" style="2" customWidth="1"/>
    <col min="6926" max="6926" width="5.5703125" style="2" customWidth="1"/>
    <col min="6927" max="6927" width="10.5703125" style="2" bestFit="1" customWidth="1"/>
    <col min="6928" max="6928" width="10.42578125" style="2" customWidth="1"/>
    <col min="6929" max="6929" width="9.5703125" style="2" customWidth="1"/>
    <col min="6930" max="6930" width="10.85546875" style="2" customWidth="1"/>
    <col min="6931" max="6931" width="11" style="2" customWidth="1"/>
    <col min="6932" max="6932" width="8.140625" style="2" customWidth="1"/>
    <col min="6933" max="6933" width="10.28515625" style="2" customWidth="1"/>
    <col min="6934" max="6934" width="11.42578125" style="2" customWidth="1"/>
    <col min="6935" max="6935" width="10.42578125" style="2" customWidth="1"/>
    <col min="6936" max="6936" width="1" style="2" customWidth="1"/>
    <col min="6937" max="7168" width="9.140625" style="2"/>
    <col min="7169" max="7169" width="5.42578125" style="2" customWidth="1"/>
    <col min="7170" max="7170" width="19.42578125" style="2" customWidth="1"/>
    <col min="7171" max="7171" width="12.5703125" style="2" customWidth="1"/>
    <col min="7172" max="7172" width="6.42578125" style="2" customWidth="1"/>
    <col min="7173" max="7174" width="3.85546875" style="2" customWidth="1"/>
    <col min="7175" max="7175" width="7.140625" style="2" customWidth="1"/>
    <col min="7176" max="7176" width="3.85546875" style="2" customWidth="1"/>
    <col min="7177" max="7177" width="9.42578125" style="2" customWidth="1"/>
    <col min="7178" max="7178" width="8.42578125" style="2" customWidth="1"/>
    <col min="7179" max="7179" width="4.85546875" style="2" customWidth="1"/>
    <col min="7180" max="7180" width="2.5703125" style="2" customWidth="1"/>
    <col min="7181" max="7181" width="10.7109375" style="2" customWidth="1"/>
    <col min="7182" max="7182" width="5.5703125" style="2" customWidth="1"/>
    <col min="7183" max="7183" width="10.5703125" style="2" bestFit="1" customWidth="1"/>
    <col min="7184" max="7184" width="10.42578125" style="2" customWidth="1"/>
    <col min="7185" max="7185" width="9.5703125" style="2" customWidth="1"/>
    <col min="7186" max="7186" width="10.85546875" style="2" customWidth="1"/>
    <col min="7187" max="7187" width="11" style="2" customWidth="1"/>
    <col min="7188" max="7188" width="8.140625" style="2" customWidth="1"/>
    <col min="7189" max="7189" width="10.28515625" style="2" customWidth="1"/>
    <col min="7190" max="7190" width="11.42578125" style="2" customWidth="1"/>
    <col min="7191" max="7191" width="10.42578125" style="2" customWidth="1"/>
    <col min="7192" max="7192" width="1" style="2" customWidth="1"/>
    <col min="7193" max="7424" width="9.140625" style="2"/>
    <col min="7425" max="7425" width="5.42578125" style="2" customWidth="1"/>
    <col min="7426" max="7426" width="19.42578125" style="2" customWidth="1"/>
    <col min="7427" max="7427" width="12.5703125" style="2" customWidth="1"/>
    <col min="7428" max="7428" width="6.42578125" style="2" customWidth="1"/>
    <col min="7429" max="7430" width="3.85546875" style="2" customWidth="1"/>
    <col min="7431" max="7431" width="7.140625" style="2" customWidth="1"/>
    <col min="7432" max="7432" width="3.85546875" style="2" customWidth="1"/>
    <col min="7433" max="7433" width="9.42578125" style="2" customWidth="1"/>
    <col min="7434" max="7434" width="8.42578125" style="2" customWidth="1"/>
    <col min="7435" max="7435" width="4.85546875" style="2" customWidth="1"/>
    <col min="7436" max="7436" width="2.5703125" style="2" customWidth="1"/>
    <col min="7437" max="7437" width="10.7109375" style="2" customWidth="1"/>
    <col min="7438" max="7438" width="5.5703125" style="2" customWidth="1"/>
    <col min="7439" max="7439" width="10.5703125" style="2" bestFit="1" customWidth="1"/>
    <col min="7440" max="7440" width="10.42578125" style="2" customWidth="1"/>
    <col min="7441" max="7441" width="9.5703125" style="2" customWidth="1"/>
    <col min="7442" max="7442" width="10.85546875" style="2" customWidth="1"/>
    <col min="7443" max="7443" width="11" style="2" customWidth="1"/>
    <col min="7444" max="7444" width="8.140625" style="2" customWidth="1"/>
    <col min="7445" max="7445" width="10.28515625" style="2" customWidth="1"/>
    <col min="7446" max="7446" width="11.42578125" style="2" customWidth="1"/>
    <col min="7447" max="7447" width="10.42578125" style="2" customWidth="1"/>
    <col min="7448" max="7448" width="1" style="2" customWidth="1"/>
    <col min="7449" max="7680" width="9.140625" style="2"/>
    <col min="7681" max="7681" width="5.42578125" style="2" customWidth="1"/>
    <col min="7682" max="7682" width="19.42578125" style="2" customWidth="1"/>
    <col min="7683" max="7683" width="12.5703125" style="2" customWidth="1"/>
    <col min="7684" max="7684" width="6.42578125" style="2" customWidth="1"/>
    <col min="7685" max="7686" width="3.85546875" style="2" customWidth="1"/>
    <col min="7687" max="7687" width="7.140625" style="2" customWidth="1"/>
    <col min="7688" max="7688" width="3.85546875" style="2" customWidth="1"/>
    <col min="7689" max="7689" width="9.42578125" style="2" customWidth="1"/>
    <col min="7690" max="7690" width="8.42578125" style="2" customWidth="1"/>
    <col min="7691" max="7691" width="4.85546875" style="2" customWidth="1"/>
    <col min="7692" max="7692" width="2.5703125" style="2" customWidth="1"/>
    <col min="7693" max="7693" width="10.7109375" style="2" customWidth="1"/>
    <col min="7694" max="7694" width="5.5703125" style="2" customWidth="1"/>
    <col min="7695" max="7695" width="10.5703125" style="2" bestFit="1" customWidth="1"/>
    <col min="7696" max="7696" width="10.42578125" style="2" customWidth="1"/>
    <col min="7697" max="7697" width="9.5703125" style="2" customWidth="1"/>
    <col min="7698" max="7698" width="10.85546875" style="2" customWidth="1"/>
    <col min="7699" max="7699" width="11" style="2" customWidth="1"/>
    <col min="7700" max="7700" width="8.140625" style="2" customWidth="1"/>
    <col min="7701" max="7701" width="10.28515625" style="2" customWidth="1"/>
    <col min="7702" max="7702" width="11.42578125" style="2" customWidth="1"/>
    <col min="7703" max="7703" width="10.42578125" style="2" customWidth="1"/>
    <col min="7704" max="7704" width="1" style="2" customWidth="1"/>
    <col min="7705" max="7936" width="9.140625" style="2"/>
    <col min="7937" max="7937" width="5.42578125" style="2" customWidth="1"/>
    <col min="7938" max="7938" width="19.42578125" style="2" customWidth="1"/>
    <col min="7939" max="7939" width="12.5703125" style="2" customWidth="1"/>
    <col min="7940" max="7940" width="6.42578125" style="2" customWidth="1"/>
    <col min="7941" max="7942" width="3.85546875" style="2" customWidth="1"/>
    <col min="7943" max="7943" width="7.140625" style="2" customWidth="1"/>
    <col min="7944" max="7944" width="3.85546875" style="2" customWidth="1"/>
    <col min="7945" max="7945" width="9.42578125" style="2" customWidth="1"/>
    <col min="7946" max="7946" width="8.42578125" style="2" customWidth="1"/>
    <col min="7947" max="7947" width="4.85546875" style="2" customWidth="1"/>
    <col min="7948" max="7948" width="2.5703125" style="2" customWidth="1"/>
    <col min="7949" max="7949" width="10.7109375" style="2" customWidth="1"/>
    <col min="7950" max="7950" width="5.5703125" style="2" customWidth="1"/>
    <col min="7951" max="7951" width="10.5703125" style="2" bestFit="1" customWidth="1"/>
    <col min="7952" max="7952" width="10.42578125" style="2" customWidth="1"/>
    <col min="7953" max="7953" width="9.5703125" style="2" customWidth="1"/>
    <col min="7954" max="7954" width="10.85546875" style="2" customWidth="1"/>
    <col min="7955" max="7955" width="11" style="2" customWidth="1"/>
    <col min="7956" max="7956" width="8.140625" style="2" customWidth="1"/>
    <col min="7957" max="7957" width="10.28515625" style="2" customWidth="1"/>
    <col min="7958" max="7958" width="11.42578125" style="2" customWidth="1"/>
    <col min="7959" max="7959" width="10.42578125" style="2" customWidth="1"/>
    <col min="7960" max="7960" width="1" style="2" customWidth="1"/>
    <col min="7961" max="8192" width="9.140625" style="2"/>
    <col min="8193" max="8193" width="5.42578125" style="2" customWidth="1"/>
    <col min="8194" max="8194" width="19.42578125" style="2" customWidth="1"/>
    <col min="8195" max="8195" width="12.5703125" style="2" customWidth="1"/>
    <col min="8196" max="8196" width="6.42578125" style="2" customWidth="1"/>
    <col min="8197" max="8198" width="3.85546875" style="2" customWidth="1"/>
    <col min="8199" max="8199" width="7.140625" style="2" customWidth="1"/>
    <col min="8200" max="8200" width="3.85546875" style="2" customWidth="1"/>
    <col min="8201" max="8201" width="9.42578125" style="2" customWidth="1"/>
    <col min="8202" max="8202" width="8.42578125" style="2" customWidth="1"/>
    <col min="8203" max="8203" width="4.85546875" style="2" customWidth="1"/>
    <col min="8204" max="8204" width="2.5703125" style="2" customWidth="1"/>
    <col min="8205" max="8205" width="10.7109375" style="2" customWidth="1"/>
    <col min="8206" max="8206" width="5.5703125" style="2" customWidth="1"/>
    <col min="8207" max="8207" width="10.5703125" style="2" bestFit="1" customWidth="1"/>
    <col min="8208" max="8208" width="10.42578125" style="2" customWidth="1"/>
    <col min="8209" max="8209" width="9.5703125" style="2" customWidth="1"/>
    <col min="8210" max="8210" width="10.85546875" style="2" customWidth="1"/>
    <col min="8211" max="8211" width="11" style="2" customWidth="1"/>
    <col min="8212" max="8212" width="8.140625" style="2" customWidth="1"/>
    <col min="8213" max="8213" width="10.28515625" style="2" customWidth="1"/>
    <col min="8214" max="8214" width="11.42578125" style="2" customWidth="1"/>
    <col min="8215" max="8215" width="10.42578125" style="2" customWidth="1"/>
    <col min="8216" max="8216" width="1" style="2" customWidth="1"/>
    <col min="8217" max="8448" width="9.140625" style="2"/>
    <col min="8449" max="8449" width="5.42578125" style="2" customWidth="1"/>
    <col min="8450" max="8450" width="19.42578125" style="2" customWidth="1"/>
    <col min="8451" max="8451" width="12.5703125" style="2" customWidth="1"/>
    <col min="8452" max="8452" width="6.42578125" style="2" customWidth="1"/>
    <col min="8453" max="8454" width="3.85546875" style="2" customWidth="1"/>
    <col min="8455" max="8455" width="7.140625" style="2" customWidth="1"/>
    <col min="8456" max="8456" width="3.85546875" style="2" customWidth="1"/>
    <col min="8457" max="8457" width="9.42578125" style="2" customWidth="1"/>
    <col min="8458" max="8458" width="8.42578125" style="2" customWidth="1"/>
    <col min="8459" max="8459" width="4.85546875" style="2" customWidth="1"/>
    <col min="8460" max="8460" width="2.5703125" style="2" customWidth="1"/>
    <col min="8461" max="8461" width="10.7109375" style="2" customWidth="1"/>
    <col min="8462" max="8462" width="5.5703125" style="2" customWidth="1"/>
    <col min="8463" max="8463" width="10.5703125" style="2" bestFit="1" customWidth="1"/>
    <col min="8464" max="8464" width="10.42578125" style="2" customWidth="1"/>
    <col min="8465" max="8465" width="9.5703125" style="2" customWidth="1"/>
    <col min="8466" max="8466" width="10.85546875" style="2" customWidth="1"/>
    <col min="8467" max="8467" width="11" style="2" customWidth="1"/>
    <col min="8468" max="8468" width="8.140625" style="2" customWidth="1"/>
    <col min="8469" max="8469" width="10.28515625" style="2" customWidth="1"/>
    <col min="8470" max="8470" width="11.42578125" style="2" customWidth="1"/>
    <col min="8471" max="8471" width="10.42578125" style="2" customWidth="1"/>
    <col min="8472" max="8472" width="1" style="2" customWidth="1"/>
    <col min="8473" max="8704" width="9.140625" style="2"/>
    <col min="8705" max="8705" width="5.42578125" style="2" customWidth="1"/>
    <col min="8706" max="8706" width="19.42578125" style="2" customWidth="1"/>
    <col min="8707" max="8707" width="12.5703125" style="2" customWidth="1"/>
    <col min="8708" max="8708" width="6.42578125" style="2" customWidth="1"/>
    <col min="8709" max="8710" width="3.85546875" style="2" customWidth="1"/>
    <col min="8711" max="8711" width="7.140625" style="2" customWidth="1"/>
    <col min="8712" max="8712" width="3.85546875" style="2" customWidth="1"/>
    <col min="8713" max="8713" width="9.42578125" style="2" customWidth="1"/>
    <col min="8714" max="8714" width="8.42578125" style="2" customWidth="1"/>
    <col min="8715" max="8715" width="4.85546875" style="2" customWidth="1"/>
    <col min="8716" max="8716" width="2.5703125" style="2" customWidth="1"/>
    <col min="8717" max="8717" width="10.7109375" style="2" customWidth="1"/>
    <col min="8718" max="8718" width="5.5703125" style="2" customWidth="1"/>
    <col min="8719" max="8719" width="10.5703125" style="2" bestFit="1" customWidth="1"/>
    <col min="8720" max="8720" width="10.42578125" style="2" customWidth="1"/>
    <col min="8721" max="8721" width="9.5703125" style="2" customWidth="1"/>
    <col min="8722" max="8722" width="10.85546875" style="2" customWidth="1"/>
    <col min="8723" max="8723" width="11" style="2" customWidth="1"/>
    <col min="8724" max="8724" width="8.140625" style="2" customWidth="1"/>
    <col min="8725" max="8725" width="10.28515625" style="2" customWidth="1"/>
    <col min="8726" max="8726" width="11.42578125" style="2" customWidth="1"/>
    <col min="8727" max="8727" width="10.42578125" style="2" customWidth="1"/>
    <col min="8728" max="8728" width="1" style="2" customWidth="1"/>
    <col min="8729" max="8960" width="9.140625" style="2"/>
    <col min="8961" max="8961" width="5.42578125" style="2" customWidth="1"/>
    <col min="8962" max="8962" width="19.42578125" style="2" customWidth="1"/>
    <col min="8963" max="8963" width="12.5703125" style="2" customWidth="1"/>
    <col min="8964" max="8964" width="6.42578125" style="2" customWidth="1"/>
    <col min="8965" max="8966" width="3.85546875" style="2" customWidth="1"/>
    <col min="8967" max="8967" width="7.140625" style="2" customWidth="1"/>
    <col min="8968" max="8968" width="3.85546875" style="2" customWidth="1"/>
    <col min="8969" max="8969" width="9.42578125" style="2" customWidth="1"/>
    <col min="8970" max="8970" width="8.42578125" style="2" customWidth="1"/>
    <col min="8971" max="8971" width="4.85546875" style="2" customWidth="1"/>
    <col min="8972" max="8972" width="2.5703125" style="2" customWidth="1"/>
    <col min="8973" max="8973" width="10.7109375" style="2" customWidth="1"/>
    <col min="8974" max="8974" width="5.5703125" style="2" customWidth="1"/>
    <col min="8975" max="8975" width="10.5703125" style="2" bestFit="1" customWidth="1"/>
    <col min="8976" max="8976" width="10.42578125" style="2" customWidth="1"/>
    <col min="8977" max="8977" width="9.5703125" style="2" customWidth="1"/>
    <col min="8978" max="8978" width="10.85546875" style="2" customWidth="1"/>
    <col min="8979" max="8979" width="11" style="2" customWidth="1"/>
    <col min="8980" max="8980" width="8.140625" style="2" customWidth="1"/>
    <col min="8981" max="8981" width="10.28515625" style="2" customWidth="1"/>
    <col min="8982" max="8982" width="11.42578125" style="2" customWidth="1"/>
    <col min="8983" max="8983" width="10.42578125" style="2" customWidth="1"/>
    <col min="8984" max="8984" width="1" style="2" customWidth="1"/>
    <col min="8985" max="9216" width="9.140625" style="2"/>
    <col min="9217" max="9217" width="5.42578125" style="2" customWidth="1"/>
    <col min="9218" max="9218" width="19.42578125" style="2" customWidth="1"/>
    <col min="9219" max="9219" width="12.5703125" style="2" customWidth="1"/>
    <col min="9220" max="9220" width="6.42578125" style="2" customWidth="1"/>
    <col min="9221" max="9222" width="3.85546875" style="2" customWidth="1"/>
    <col min="9223" max="9223" width="7.140625" style="2" customWidth="1"/>
    <col min="9224" max="9224" width="3.85546875" style="2" customWidth="1"/>
    <col min="9225" max="9225" width="9.42578125" style="2" customWidth="1"/>
    <col min="9226" max="9226" width="8.42578125" style="2" customWidth="1"/>
    <col min="9227" max="9227" width="4.85546875" style="2" customWidth="1"/>
    <col min="9228" max="9228" width="2.5703125" style="2" customWidth="1"/>
    <col min="9229" max="9229" width="10.7109375" style="2" customWidth="1"/>
    <col min="9230" max="9230" width="5.5703125" style="2" customWidth="1"/>
    <col min="9231" max="9231" width="10.5703125" style="2" bestFit="1" customWidth="1"/>
    <col min="9232" max="9232" width="10.42578125" style="2" customWidth="1"/>
    <col min="9233" max="9233" width="9.5703125" style="2" customWidth="1"/>
    <col min="9234" max="9234" width="10.85546875" style="2" customWidth="1"/>
    <col min="9235" max="9235" width="11" style="2" customWidth="1"/>
    <col min="9236" max="9236" width="8.140625" style="2" customWidth="1"/>
    <col min="9237" max="9237" width="10.28515625" style="2" customWidth="1"/>
    <col min="9238" max="9238" width="11.42578125" style="2" customWidth="1"/>
    <col min="9239" max="9239" width="10.42578125" style="2" customWidth="1"/>
    <col min="9240" max="9240" width="1" style="2" customWidth="1"/>
    <col min="9241" max="9472" width="9.140625" style="2"/>
    <col min="9473" max="9473" width="5.42578125" style="2" customWidth="1"/>
    <col min="9474" max="9474" width="19.42578125" style="2" customWidth="1"/>
    <col min="9475" max="9475" width="12.5703125" style="2" customWidth="1"/>
    <col min="9476" max="9476" width="6.42578125" style="2" customWidth="1"/>
    <col min="9477" max="9478" width="3.85546875" style="2" customWidth="1"/>
    <col min="9479" max="9479" width="7.140625" style="2" customWidth="1"/>
    <col min="9480" max="9480" width="3.85546875" style="2" customWidth="1"/>
    <col min="9481" max="9481" width="9.42578125" style="2" customWidth="1"/>
    <col min="9482" max="9482" width="8.42578125" style="2" customWidth="1"/>
    <col min="9483" max="9483" width="4.85546875" style="2" customWidth="1"/>
    <col min="9484" max="9484" width="2.5703125" style="2" customWidth="1"/>
    <col min="9485" max="9485" width="10.7109375" style="2" customWidth="1"/>
    <col min="9486" max="9486" width="5.5703125" style="2" customWidth="1"/>
    <col min="9487" max="9487" width="10.5703125" style="2" bestFit="1" customWidth="1"/>
    <col min="9488" max="9488" width="10.42578125" style="2" customWidth="1"/>
    <col min="9489" max="9489" width="9.5703125" style="2" customWidth="1"/>
    <col min="9490" max="9490" width="10.85546875" style="2" customWidth="1"/>
    <col min="9491" max="9491" width="11" style="2" customWidth="1"/>
    <col min="9492" max="9492" width="8.140625" style="2" customWidth="1"/>
    <col min="9493" max="9493" width="10.28515625" style="2" customWidth="1"/>
    <col min="9494" max="9494" width="11.42578125" style="2" customWidth="1"/>
    <col min="9495" max="9495" width="10.42578125" style="2" customWidth="1"/>
    <col min="9496" max="9496" width="1" style="2" customWidth="1"/>
    <col min="9497" max="9728" width="9.140625" style="2"/>
    <col min="9729" max="9729" width="5.42578125" style="2" customWidth="1"/>
    <col min="9730" max="9730" width="19.42578125" style="2" customWidth="1"/>
    <col min="9731" max="9731" width="12.5703125" style="2" customWidth="1"/>
    <col min="9732" max="9732" width="6.42578125" style="2" customWidth="1"/>
    <col min="9733" max="9734" width="3.85546875" style="2" customWidth="1"/>
    <col min="9735" max="9735" width="7.140625" style="2" customWidth="1"/>
    <col min="9736" max="9736" width="3.85546875" style="2" customWidth="1"/>
    <col min="9737" max="9737" width="9.42578125" style="2" customWidth="1"/>
    <col min="9738" max="9738" width="8.42578125" style="2" customWidth="1"/>
    <col min="9739" max="9739" width="4.85546875" style="2" customWidth="1"/>
    <col min="9740" max="9740" width="2.5703125" style="2" customWidth="1"/>
    <col min="9741" max="9741" width="10.7109375" style="2" customWidth="1"/>
    <col min="9742" max="9742" width="5.5703125" style="2" customWidth="1"/>
    <col min="9743" max="9743" width="10.5703125" style="2" bestFit="1" customWidth="1"/>
    <col min="9744" max="9744" width="10.42578125" style="2" customWidth="1"/>
    <col min="9745" max="9745" width="9.5703125" style="2" customWidth="1"/>
    <col min="9746" max="9746" width="10.85546875" style="2" customWidth="1"/>
    <col min="9747" max="9747" width="11" style="2" customWidth="1"/>
    <col min="9748" max="9748" width="8.140625" style="2" customWidth="1"/>
    <col min="9749" max="9749" width="10.28515625" style="2" customWidth="1"/>
    <col min="9750" max="9750" width="11.42578125" style="2" customWidth="1"/>
    <col min="9751" max="9751" width="10.42578125" style="2" customWidth="1"/>
    <col min="9752" max="9752" width="1" style="2" customWidth="1"/>
    <col min="9753" max="9984" width="9.140625" style="2"/>
    <col min="9985" max="9985" width="5.42578125" style="2" customWidth="1"/>
    <col min="9986" max="9986" width="19.42578125" style="2" customWidth="1"/>
    <col min="9987" max="9987" width="12.5703125" style="2" customWidth="1"/>
    <col min="9988" max="9988" width="6.42578125" style="2" customWidth="1"/>
    <col min="9989" max="9990" width="3.85546875" style="2" customWidth="1"/>
    <col min="9991" max="9991" width="7.140625" style="2" customWidth="1"/>
    <col min="9992" max="9992" width="3.85546875" style="2" customWidth="1"/>
    <col min="9993" max="9993" width="9.42578125" style="2" customWidth="1"/>
    <col min="9994" max="9994" width="8.42578125" style="2" customWidth="1"/>
    <col min="9995" max="9995" width="4.85546875" style="2" customWidth="1"/>
    <col min="9996" max="9996" width="2.5703125" style="2" customWidth="1"/>
    <col min="9997" max="9997" width="10.7109375" style="2" customWidth="1"/>
    <col min="9998" max="9998" width="5.5703125" style="2" customWidth="1"/>
    <col min="9999" max="9999" width="10.5703125" style="2" bestFit="1" customWidth="1"/>
    <col min="10000" max="10000" width="10.42578125" style="2" customWidth="1"/>
    <col min="10001" max="10001" width="9.5703125" style="2" customWidth="1"/>
    <col min="10002" max="10002" width="10.85546875" style="2" customWidth="1"/>
    <col min="10003" max="10003" width="11" style="2" customWidth="1"/>
    <col min="10004" max="10004" width="8.140625" style="2" customWidth="1"/>
    <col min="10005" max="10005" width="10.28515625" style="2" customWidth="1"/>
    <col min="10006" max="10006" width="11.42578125" style="2" customWidth="1"/>
    <col min="10007" max="10007" width="10.42578125" style="2" customWidth="1"/>
    <col min="10008" max="10008" width="1" style="2" customWidth="1"/>
    <col min="10009" max="10240" width="9.140625" style="2"/>
    <col min="10241" max="10241" width="5.42578125" style="2" customWidth="1"/>
    <col min="10242" max="10242" width="19.42578125" style="2" customWidth="1"/>
    <col min="10243" max="10243" width="12.5703125" style="2" customWidth="1"/>
    <col min="10244" max="10244" width="6.42578125" style="2" customWidth="1"/>
    <col min="10245" max="10246" width="3.85546875" style="2" customWidth="1"/>
    <col min="10247" max="10247" width="7.140625" style="2" customWidth="1"/>
    <col min="10248" max="10248" width="3.85546875" style="2" customWidth="1"/>
    <col min="10249" max="10249" width="9.42578125" style="2" customWidth="1"/>
    <col min="10250" max="10250" width="8.42578125" style="2" customWidth="1"/>
    <col min="10251" max="10251" width="4.85546875" style="2" customWidth="1"/>
    <col min="10252" max="10252" width="2.5703125" style="2" customWidth="1"/>
    <col min="10253" max="10253" width="10.7109375" style="2" customWidth="1"/>
    <col min="10254" max="10254" width="5.5703125" style="2" customWidth="1"/>
    <col min="10255" max="10255" width="10.5703125" style="2" bestFit="1" customWidth="1"/>
    <col min="10256" max="10256" width="10.42578125" style="2" customWidth="1"/>
    <col min="10257" max="10257" width="9.5703125" style="2" customWidth="1"/>
    <col min="10258" max="10258" width="10.85546875" style="2" customWidth="1"/>
    <col min="10259" max="10259" width="11" style="2" customWidth="1"/>
    <col min="10260" max="10260" width="8.140625" style="2" customWidth="1"/>
    <col min="10261" max="10261" width="10.28515625" style="2" customWidth="1"/>
    <col min="10262" max="10262" width="11.42578125" style="2" customWidth="1"/>
    <col min="10263" max="10263" width="10.42578125" style="2" customWidth="1"/>
    <col min="10264" max="10264" width="1" style="2" customWidth="1"/>
    <col min="10265" max="10496" width="9.140625" style="2"/>
    <col min="10497" max="10497" width="5.42578125" style="2" customWidth="1"/>
    <col min="10498" max="10498" width="19.42578125" style="2" customWidth="1"/>
    <col min="10499" max="10499" width="12.5703125" style="2" customWidth="1"/>
    <col min="10500" max="10500" width="6.42578125" style="2" customWidth="1"/>
    <col min="10501" max="10502" width="3.85546875" style="2" customWidth="1"/>
    <col min="10503" max="10503" width="7.140625" style="2" customWidth="1"/>
    <col min="10504" max="10504" width="3.85546875" style="2" customWidth="1"/>
    <col min="10505" max="10505" width="9.42578125" style="2" customWidth="1"/>
    <col min="10506" max="10506" width="8.42578125" style="2" customWidth="1"/>
    <col min="10507" max="10507" width="4.85546875" style="2" customWidth="1"/>
    <col min="10508" max="10508" width="2.5703125" style="2" customWidth="1"/>
    <col min="10509" max="10509" width="10.7109375" style="2" customWidth="1"/>
    <col min="10510" max="10510" width="5.5703125" style="2" customWidth="1"/>
    <col min="10511" max="10511" width="10.5703125" style="2" bestFit="1" customWidth="1"/>
    <col min="10512" max="10512" width="10.42578125" style="2" customWidth="1"/>
    <col min="10513" max="10513" width="9.5703125" style="2" customWidth="1"/>
    <col min="10514" max="10514" width="10.85546875" style="2" customWidth="1"/>
    <col min="10515" max="10515" width="11" style="2" customWidth="1"/>
    <col min="10516" max="10516" width="8.140625" style="2" customWidth="1"/>
    <col min="10517" max="10517" width="10.28515625" style="2" customWidth="1"/>
    <col min="10518" max="10518" width="11.42578125" style="2" customWidth="1"/>
    <col min="10519" max="10519" width="10.42578125" style="2" customWidth="1"/>
    <col min="10520" max="10520" width="1" style="2" customWidth="1"/>
    <col min="10521" max="10752" width="9.140625" style="2"/>
    <col min="10753" max="10753" width="5.42578125" style="2" customWidth="1"/>
    <col min="10754" max="10754" width="19.42578125" style="2" customWidth="1"/>
    <col min="10755" max="10755" width="12.5703125" style="2" customWidth="1"/>
    <col min="10756" max="10756" width="6.42578125" style="2" customWidth="1"/>
    <col min="10757" max="10758" width="3.85546875" style="2" customWidth="1"/>
    <col min="10759" max="10759" width="7.140625" style="2" customWidth="1"/>
    <col min="10760" max="10760" width="3.85546875" style="2" customWidth="1"/>
    <col min="10761" max="10761" width="9.42578125" style="2" customWidth="1"/>
    <col min="10762" max="10762" width="8.42578125" style="2" customWidth="1"/>
    <col min="10763" max="10763" width="4.85546875" style="2" customWidth="1"/>
    <col min="10764" max="10764" width="2.5703125" style="2" customWidth="1"/>
    <col min="10765" max="10765" width="10.7109375" style="2" customWidth="1"/>
    <col min="10766" max="10766" width="5.5703125" style="2" customWidth="1"/>
    <col min="10767" max="10767" width="10.5703125" style="2" bestFit="1" customWidth="1"/>
    <col min="10768" max="10768" width="10.42578125" style="2" customWidth="1"/>
    <col min="10769" max="10769" width="9.5703125" style="2" customWidth="1"/>
    <col min="10770" max="10770" width="10.85546875" style="2" customWidth="1"/>
    <col min="10771" max="10771" width="11" style="2" customWidth="1"/>
    <col min="10772" max="10772" width="8.140625" style="2" customWidth="1"/>
    <col min="10773" max="10773" width="10.28515625" style="2" customWidth="1"/>
    <col min="10774" max="10774" width="11.42578125" style="2" customWidth="1"/>
    <col min="10775" max="10775" width="10.42578125" style="2" customWidth="1"/>
    <col min="10776" max="10776" width="1" style="2" customWidth="1"/>
    <col min="10777" max="11008" width="9.140625" style="2"/>
    <col min="11009" max="11009" width="5.42578125" style="2" customWidth="1"/>
    <col min="11010" max="11010" width="19.42578125" style="2" customWidth="1"/>
    <col min="11011" max="11011" width="12.5703125" style="2" customWidth="1"/>
    <col min="11012" max="11012" width="6.42578125" style="2" customWidth="1"/>
    <col min="11013" max="11014" width="3.85546875" style="2" customWidth="1"/>
    <col min="11015" max="11015" width="7.140625" style="2" customWidth="1"/>
    <col min="11016" max="11016" width="3.85546875" style="2" customWidth="1"/>
    <col min="11017" max="11017" width="9.42578125" style="2" customWidth="1"/>
    <col min="11018" max="11018" width="8.42578125" style="2" customWidth="1"/>
    <col min="11019" max="11019" width="4.85546875" style="2" customWidth="1"/>
    <col min="11020" max="11020" width="2.5703125" style="2" customWidth="1"/>
    <col min="11021" max="11021" width="10.7109375" style="2" customWidth="1"/>
    <col min="11022" max="11022" width="5.5703125" style="2" customWidth="1"/>
    <col min="11023" max="11023" width="10.5703125" style="2" bestFit="1" customWidth="1"/>
    <col min="11024" max="11024" width="10.42578125" style="2" customWidth="1"/>
    <col min="11025" max="11025" width="9.5703125" style="2" customWidth="1"/>
    <col min="11026" max="11026" width="10.85546875" style="2" customWidth="1"/>
    <col min="11027" max="11027" width="11" style="2" customWidth="1"/>
    <col min="11028" max="11028" width="8.140625" style="2" customWidth="1"/>
    <col min="11029" max="11029" width="10.28515625" style="2" customWidth="1"/>
    <col min="11030" max="11030" width="11.42578125" style="2" customWidth="1"/>
    <col min="11031" max="11031" width="10.42578125" style="2" customWidth="1"/>
    <col min="11032" max="11032" width="1" style="2" customWidth="1"/>
    <col min="11033" max="11264" width="9.140625" style="2"/>
    <col min="11265" max="11265" width="5.42578125" style="2" customWidth="1"/>
    <col min="11266" max="11266" width="19.42578125" style="2" customWidth="1"/>
    <col min="11267" max="11267" width="12.5703125" style="2" customWidth="1"/>
    <col min="11268" max="11268" width="6.42578125" style="2" customWidth="1"/>
    <col min="11269" max="11270" width="3.85546875" style="2" customWidth="1"/>
    <col min="11271" max="11271" width="7.140625" style="2" customWidth="1"/>
    <col min="11272" max="11272" width="3.85546875" style="2" customWidth="1"/>
    <col min="11273" max="11273" width="9.42578125" style="2" customWidth="1"/>
    <col min="11274" max="11274" width="8.42578125" style="2" customWidth="1"/>
    <col min="11275" max="11275" width="4.85546875" style="2" customWidth="1"/>
    <col min="11276" max="11276" width="2.5703125" style="2" customWidth="1"/>
    <col min="11277" max="11277" width="10.7109375" style="2" customWidth="1"/>
    <col min="11278" max="11278" width="5.5703125" style="2" customWidth="1"/>
    <col min="11279" max="11279" width="10.5703125" style="2" bestFit="1" customWidth="1"/>
    <col min="11280" max="11280" width="10.42578125" style="2" customWidth="1"/>
    <col min="11281" max="11281" width="9.5703125" style="2" customWidth="1"/>
    <col min="11282" max="11282" width="10.85546875" style="2" customWidth="1"/>
    <col min="11283" max="11283" width="11" style="2" customWidth="1"/>
    <col min="11284" max="11284" width="8.140625" style="2" customWidth="1"/>
    <col min="11285" max="11285" width="10.28515625" style="2" customWidth="1"/>
    <col min="11286" max="11286" width="11.42578125" style="2" customWidth="1"/>
    <col min="11287" max="11287" width="10.42578125" style="2" customWidth="1"/>
    <col min="11288" max="11288" width="1" style="2" customWidth="1"/>
    <col min="11289" max="11520" width="9.140625" style="2"/>
    <col min="11521" max="11521" width="5.42578125" style="2" customWidth="1"/>
    <col min="11522" max="11522" width="19.42578125" style="2" customWidth="1"/>
    <col min="11523" max="11523" width="12.5703125" style="2" customWidth="1"/>
    <col min="11524" max="11524" width="6.42578125" style="2" customWidth="1"/>
    <col min="11525" max="11526" width="3.85546875" style="2" customWidth="1"/>
    <col min="11527" max="11527" width="7.140625" style="2" customWidth="1"/>
    <col min="11528" max="11528" width="3.85546875" style="2" customWidth="1"/>
    <col min="11529" max="11529" width="9.42578125" style="2" customWidth="1"/>
    <col min="11530" max="11530" width="8.42578125" style="2" customWidth="1"/>
    <col min="11531" max="11531" width="4.85546875" style="2" customWidth="1"/>
    <col min="11532" max="11532" width="2.5703125" style="2" customWidth="1"/>
    <col min="11533" max="11533" width="10.7109375" style="2" customWidth="1"/>
    <col min="11534" max="11534" width="5.5703125" style="2" customWidth="1"/>
    <col min="11535" max="11535" width="10.5703125" style="2" bestFit="1" customWidth="1"/>
    <col min="11536" max="11536" width="10.42578125" style="2" customWidth="1"/>
    <col min="11537" max="11537" width="9.5703125" style="2" customWidth="1"/>
    <col min="11538" max="11538" width="10.85546875" style="2" customWidth="1"/>
    <col min="11539" max="11539" width="11" style="2" customWidth="1"/>
    <col min="11540" max="11540" width="8.140625" style="2" customWidth="1"/>
    <col min="11541" max="11541" width="10.28515625" style="2" customWidth="1"/>
    <col min="11542" max="11542" width="11.42578125" style="2" customWidth="1"/>
    <col min="11543" max="11543" width="10.42578125" style="2" customWidth="1"/>
    <col min="11544" max="11544" width="1" style="2" customWidth="1"/>
    <col min="11545" max="11776" width="9.140625" style="2"/>
    <col min="11777" max="11777" width="5.42578125" style="2" customWidth="1"/>
    <col min="11778" max="11778" width="19.42578125" style="2" customWidth="1"/>
    <col min="11779" max="11779" width="12.5703125" style="2" customWidth="1"/>
    <col min="11780" max="11780" width="6.42578125" style="2" customWidth="1"/>
    <col min="11781" max="11782" width="3.85546875" style="2" customWidth="1"/>
    <col min="11783" max="11783" width="7.140625" style="2" customWidth="1"/>
    <col min="11784" max="11784" width="3.85546875" style="2" customWidth="1"/>
    <col min="11785" max="11785" width="9.42578125" style="2" customWidth="1"/>
    <col min="11786" max="11786" width="8.42578125" style="2" customWidth="1"/>
    <col min="11787" max="11787" width="4.85546875" style="2" customWidth="1"/>
    <col min="11788" max="11788" width="2.5703125" style="2" customWidth="1"/>
    <col min="11789" max="11789" width="10.7109375" style="2" customWidth="1"/>
    <col min="11790" max="11790" width="5.5703125" style="2" customWidth="1"/>
    <col min="11791" max="11791" width="10.5703125" style="2" bestFit="1" customWidth="1"/>
    <col min="11792" max="11792" width="10.42578125" style="2" customWidth="1"/>
    <col min="11793" max="11793" width="9.5703125" style="2" customWidth="1"/>
    <col min="11794" max="11794" width="10.85546875" style="2" customWidth="1"/>
    <col min="11795" max="11795" width="11" style="2" customWidth="1"/>
    <col min="11796" max="11796" width="8.140625" style="2" customWidth="1"/>
    <col min="11797" max="11797" width="10.28515625" style="2" customWidth="1"/>
    <col min="11798" max="11798" width="11.42578125" style="2" customWidth="1"/>
    <col min="11799" max="11799" width="10.42578125" style="2" customWidth="1"/>
    <col min="11800" max="11800" width="1" style="2" customWidth="1"/>
    <col min="11801" max="12032" width="9.140625" style="2"/>
    <col min="12033" max="12033" width="5.42578125" style="2" customWidth="1"/>
    <col min="12034" max="12034" width="19.42578125" style="2" customWidth="1"/>
    <col min="12035" max="12035" width="12.5703125" style="2" customWidth="1"/>
    <col min="12036" max="12036" width="6.42578125" style="2" customWidth="1"/>
    <col min="12037" max="12038" width="3.85546875" style="2" customWidth="1"/>
    <col min="12039" max="12039" width="7.140625" style="2" customWidth="1"/>
    <col min="12040" max="12040" width="3.85546875" style="2" customWidth="1"/>
    <col min="12041" max="12041" width="9.42578125" style="2" customWidth="1"/>
    <col min="12042" max="12042" width="8.42578125" style="2" customWidth="1"/>
    <col min="12043" max="12043" width="4.85546875" style="2" customWidth="1"/>
    <col min="12044" max="12044" width="2.5703125" style="2" customWidth="1"/>
    <col min="12045" max="12045" width="10.7109375" style="2" customWidth="1"/>
    <col min="12046" max="12046" width="5.5703125" style="2" customWidth="1"/>
    <col min="12047" max="12047" width="10.5703125" style="2" bestFit="1" customWidth="1"/>
    <col min="12048" max="12048" width="10.42578125" style="2" customWidth="1"/>
    <col min="12049" max="12049" width="9.5703125" style="2" customWidth="1"/>
    <col min="12050" max="12050" width="10.85546875" style="2" customWidth="1"/>
    <col min="12051" max="12051" width="11" style="2" customWidth="1"/>
    <col min="12052" max="12052" width="8.140625" style="2" customWidth="1"/>
    <col min="12053" max="12053" width="10.28515625" style="2" customWidth="1"/>
    <col min="12054" max="12054" width="11.42578125" style="2" customWidth="1"/>
    <col min="12055" max="12055" width="10.42578125" style="2" customWidth="1"/>
    <col min="12056" max="12056" width="1" style="2" customWidth="1"/>
    <col min="12057" max="12288" width="9.140625" style="2"/>
    <col min="12289" max="12289" width="5.42578125" style="2" customWidth="1"/>
    <col min="12290" max="12290" width="19.42578125" style="2" customWidth="1"/>
    <col min="12291" max="12291" width="12.5703125" style="2" customWidth="1"/>
    <col min="12292" max="12292" width="6.42578125" style="2" customWidth="1"/>
    <col min="12293" max="12294" width="3.85546875" style="2" customWidth="1"/>
    <col min="12295" max="12295" width="7.140625" style="2" customWidth="1"/>
    <col min="12296" max="12296" width="3.85546875" style="2" customWidth="1"/>
    <col min="12297" max="12297" width="9.42578125" style="2" customWidth="1"/>
    <col min="12298" max="12298" width="8.42578125" style="2" customWidth="1"/>
    <col min="12299" max="12299" width="4.85546875" style="2" customWidth="1"/>
    <col min="12300" max="12300" width="2.5703125" style="2" customWidth="1"/>
    <col min="12301" max="12301" width="10.7109375" style="2" customWidth="1"/>
    <col min="12302" max="12302" width="5.5703125" style="2" customWidth="1"/>
    <col min="12303" max="12303" width="10.5703125" style="2" bestFit="1" customWidth="1"/>
    <col min="12304" max="12304" width="10.42578125" style="2" customWidth="1"/>
    <col min="12305" max="12305" width="9.5703125" style="2" customWidth="1"/>
    <col min="12306" max="12306" width="10.85546875" style="2" customWidth="1"/>
    <col min="12307" max="12307" width="11" style="2" customWidth="1"/>
    <col min="12308" max="12308" width="8.140625" style="2" customWidth="1"/>
    <col min="12309" max="12309" width="10.28515625" style="2" customWidth="1"/>
    <col min="12310" max="12310" width="11.42578125" style="2" customWidth="1"/>
    <col min="12311" max="12311" width="10.42578125" style="2" customWidth="1"/>
    <col min="12312" max="12312" width="1" style="2" customWidth="1"/>
    <col min="12313" max="12544" width="9.140625" style="2"/>
    <col min="12545" max="12545" width="5.42578125" style="2" customWidth="1"/>
    <col min="12546" max="12546" width="19.42578125" style="2" customWidth="1"/>
    <col min="12547" max="12547" width="12.5703125" style="2" customWidth="1"/>
    <col min="12548" max="12548" width="6.42578125" style="2" customWidth="1"/>
    <col min="12549" max="12550" width="3.85546875" style="2" customWidth="1"/>
    <col min="12551" max="12551" width="7.140625" style="2" customWidth="1"/>
    <col min="12552" max="12552" width="3.85546875" style="2" customWidth="1"/>
    <col min="12553" max="12553" width="9.42578125" style="2" customWidth="1"/>
    <col min="12554" max="12554" width="8.42578125" style="2" customWidth="1"/>
    <col min="12555" max="12555" width="4.85546875" style="2" customWidth="1"/>
    <col min="12556" max="12556" width="2.5703125" style="2" customWidth="1"/>
    <col min="12557" max="12557" width="10.7109375" style="2" customWidth="1"/>
    <col min="12558" max="12558" width="5.5703125" style="2" customWidth="1"/>
    <col min="12559" max="12559" width="10.5703125" style="2" bestFit="1" customWidth="1"/>
    <col min="12560" max="12560" width="10.42578125" style="2" customWidth="1"/>
    <col min="12561" max="12561" width="9.5703125" style="2" customWidth="1"/>
    <col min="12562" max="12562" width="10.85546875" style="2" customWidth="1"/>
    <col min="12563" max="12563" width="11" style="2" customWidth="1"/>
    <col min="12564" max="12564" width="8.140625" style="2" customWidth="1"/>
    <col min="12565" max="12565" width="10.28515625" style="2" customWidth="1"/>
    <col min="12566" max="12566" width="11.42578125" style="2" customWidth="1"/>
    <col min="12567" max="12567" width="10.42578125" style="2" customWidth="1"/>
    <col min="12568" max="12568" width="1" style="2" customWidth="1"/>
    <col min="12569" max="12800" width="9.140625" style="2"/>
    <col min="12801" max="12801" width="5.42578125" style="2" customWidth="1"/>
    <col min="12802" max="12802" width="19.42578125" style="2" customWidth="1"/>
    <col min="12803" max="12803" width="12.5703125" style="2" customWidth="1"/>
    <col min="12804" max="12804" width="6.42578125" style="2" customWidth="1"/>
    <col min="12805" max="12806" width="3.85546875" style="2" customWidth="1"/>
    <col min="12807" max="12807" width="7.140625" style="2" customWidth="1"/>
    <col min="12808" max="12808" width="3.85546875" style="2" customWidth="1"/>
    <col min="12809" max="12809" width="9.42578125" style="2" customWidth="1"/>
    <col min="12810" max="12810" width="8.42578125" style="2" customWidth="1"/>
    <col min="12811" max="12811" width="4.85546875" style="2" customWidth="1"/>
    <col min="12812" max="12812" width="2.5703125" style="2" customWidth="1"/>
    <col min="12813" max="12813" width="10.7109375" style="2" customWidth="1"/>
    <col min="12814" max="12814" width="5.5703125" style="2" customWidth="1"/>
    <col min="12815" max="12815" width="10.5703125" style="2" bestFit="1" customWidth="1"/>
    <col min="12816" max="12816" width="10.42578125" style="2" customWidth="1"/>
    <col min="12817" max="12817" width="9.5703125" style="2" customWidth="1"/>
    <col min="12818" max="12818" width="10.85546875" style="2" customWidth="1"/>
    <col min="12819" max="12819" width="11" style="2" customWidth="1"/>
    <col min="12820" max="12820" width="8.140625" style="2" customWidth="1"/>
    <col min="12821" max="12821" width="10.28515625" style="2" customWidth="1"/>
    <col min="12822" max="12822" width="11.42578125" style="2" customWidth="1"/>
    <col min="12823" max="12823" width="10.42578125" style="2" customWidth="1"/>
    <col min="12824" max="12824" width="1" style="2" customWidth="1"/>
    <col min="12825" max="13056" width="9.140625" style="2"/>
    <col min="13057" max="13057" width="5.42578125" style="2" customWidth="1"/>
    <col min="13058" max="13058" width="19.42578125" style="2" customWidth="1"/>
    <col min="13059" max="13059" width="12.5703125" style="2" customWidth="1"/>
    <col min="13060" max="13060" width="6.42578125" style="2" customWidth="1"/>
    <col min="13061" max="13062" width="3.85546875" style="2" customWidth="1"/>
    <col min="13063" max="13063" width="7.140625" style="2" customWidth="1"/>
    <col min="13064" max="13064" width="3.85546875" style="2" customWidth="1"/>
    <col min="13065" max="13065" width="9.42578125" style="2" customWidth="1"/>
    <col min="13066" max="13066" width="8.42578125" style="2" customWidth="1"/>
    <col min="13067" max="13067" width="4.85546875" style="2" customWidth="1"/>
    <col min="13068" max="13068" width="2.5703125" style="2" customWidth="1"/>
    <col min="13069" max="13069" width="10.7109375" style="2" customWidth="1"/>
    <col min="13070" max="13070" width="5.5703125" style="2" customWidth="1"/>
    <col min="13071" max="13071" width="10.5703125" style="2" bestFit="1" customWidth="1"/>
    <col min="13072" max="13072" width="10.42578125" style="2" customWidth="1"/>
    <col min="13073" max="13073" width="9.5703125" style="2" customWidth="1"/>
    <col min="13074" max="13074" width="10.85546875" style="2" customWidth="1"/>
    <col min="13075" max="13075" width="11" style="2" customWidth="1"/>
    <col min="13076" max="13076" width="8.140625" style="2" customWidth="1"/>
    <col min="13077" max="13077" width="10.28515625" style="2" customWidth="1"/>
    <col min="13078" max="13078" width="11.42578125" style="2" customWidth="1"/>
    <col min="13079" max="13079" width="10.42578125" style="2" customWidth="1"/>
    <col min="13080" max="13080" width="1" style="2" customWidth="1"/>
    <col min="13081" max="13312" width="9.140625" style="2"/>
    <col min="13313" max="13313" width="5.42578125" style="2" customWidth="1"/>
    <col min="13314" max="13314" width="19.42578125" style="2" customWidth="1"/>
    <col min="13315" max="13315" width="12.5703125" style="2" customWidth="1"/>
    <col min="13316" max="13316" width="6.42578125" style="2" customWidth="1"/>
    <col min="13317" max="13318" width="3.85546875" style="2" customWidth="1"/>
    <col min="13319" max="13319" width="7.140625" style="2" customWidth="1"/>
    <col min="13320" max="13320" width="3.85546875" style="2" customWidth="1"/>
    <col min="13321" max="13321" width="9.42578125" style="2" customWidth="1"/>
    <col min="13322" max="13322" width="8.42578125" style="2" customWidth="1"/>
    <col min="13323" max="13323" width="4.85546875" style="2" customWidth="1"/>
    <col min="13324" max="13324" width="2.5703125" style="2" customWidth="1"/>
    <col min="13325" max="13325" width="10.7109375" style="2" customWidth="1"/>
    <col min="13326" max="13326" width="5.5703125" style="2" customWidth="1"/>
    <col min="13327" max="13327" width="10.5703125" style="2" bestFit="1" customWidth="1"/>
    <col min="13328" max="13328" width="10.42578125" style="2" customWidth="1"/>
    <col min="13329" max="13329" width="9.5703125" style="2" customWidth="1"/>
    <col min="13330" max="13330" width="10.85546875" style="2" customWidth="1"/>
    <col min="13331" max="13331" width="11" style="2" customWidth="1"/>
    <col min="13332" max="13332" width="8.140625" style="2" customWidth="1"/>
    <col min="13333" max="13333" width="10.28515625" style="2" customWidth="1"/>
    <col min="13334" max="13334" width="11.42578125" style="2" customWidth="1"/>
    <col min="13335" max="13335" width="10.42578125" style="2" customWidth="1"/>
    <col min="13336" max="13336" width="1" style="2" customWidth="1"/>
    <col min="13337" max="13568" width="9.140625" style="2"/>
    <col min="13569" max="13569" width="5.42578125" style="2" customWidth="1"/>
    <col min="13570" max="13570" width="19.42578125" style="2" customWidth="1"/>
    <col min="13571" max="13571" width="12.5703125" style="2" customWidth="1"/>
    <col min="13572" max="13572" width="6.42578125" style="2" customWidth="1"/>
    <col min="13573" max="13574" width="3.85546875" style="2" customWidth="1"/>
    <col min="13575" max="13575" width="7.140625" style="2" customWidth="1"/>
    <col min="13576" max="13576" width="3.85546875" style="2" customWidth="1"/>
    <col min="13577" max="13577" width="9.42578125" style="2" customWidth="1"/>
    <col min="13578" max="13578" width="8.42578125" style="2" customWidth="1"/>
    <col min="13579" max="13579" width="4.85546875" style="2" customWidth="1"/>
    <col min="13580" max="13580" width="2.5703125" style="2" customWidth="1"/>
    <col min="13581" max="13581" width="10.7109375" style="2" customWidth="1"/>
    <col min="13582" max="13582" width="5.5703125" style="2" customWidth="1"/>
    <col min="13583" max="13583" width="10.5703125" style="2" bestFit="1" customWidth="1"/>
    <col min="13584" max="13584" width="10.42578125" style="2" customWidth="1"/>
    <col min="13585" max="13585" width="9.5703125" style="2" customWidth="1"/>
    <col min="13586" max="13586" width="10.85546875" style="2" customWidth="1"/>
    <col min="13587" max="13587" width="11" style="2" customWidth="1"/>
    <col min="13588" max="13588" width="8.140625" style="2" customWidth="1"/>
    <col min="13589" max="13589" width="10.28515625" style="2" customWidth="1"/>
    <col min="13590" max="13590" width="11.42578125" style="2" customWidth="1"/>
    <col min="13591" max="13591" width="10.42578125" style="2" customWidth="1"/>
    <col min="13592" max="13592" width="1" style="2" customWidth="1"/>
    <col min="13593" max="13824" width="9.140625" style="2"/>
    <col min="13825" max="13825" width="5.42578125" style="2" customWidth="1"/>
    <col min="13826" max="13826" width="19.42578125" style="2" customWidth="1"/>
    <col min="13827" max="13827" width="12.5703125" style="2" customWidth="1"/>
    <col min="13828" max="13828" width="6.42578125" style="2" customWidth="1"/>
    <col min="13829" max="13830" width="3.85546875" style="2" customWidth="1"/>
    <col min="13831" max="13831" width="7.140625" style="2" customWidth="1"/>
    <col min="13832" max="13832" width="3.85546875" style="2" customWidth="1"/>
    <col min="13833" max="13833" width="9.42578125" style="2" customWidth="1"/>
    <col min="13834" max="13834" width="8.42578125" style="2" customWidth="1"/>
    <col min="13835" max="13835" width="4.85546875" style="2" customWidth="1"/>
    <col min="13836" max="13836" width="2.5703125" style="2" customWidth="1"/>
    <col min="13837" max="13837" width="10.7109375" style="2" customWidth="1"/>
    <col min="13838" max="13838" width="5.5703125" style="2" customWidth="1"/>
    <col min="13839" max="13839" width="10.5703125" style="2" bestFit="1" customWidth="1"/>
    <col min="13840" max="13840" width="10.42578125" style="2" customWidth="1"/>
    <col min="13841" max="13841" width="9.5703125" style="2" customWidth="1"/>
    <col min="13842" max="13842" width="10.85546875" style="2" customWidth="1"/>
    <col min="13843" max="13843" width="11" style="2" customWidth="1"/>
    <col min="13844" max="13844" width="8.140625" style="2" customWidth="1"/>
    <col min="13845" max="13845" width="10.28515625" style="2" customWidth="1"/>
    <col min="13846" max="13846" width="11.42578125" style="2" customWidth="1"/>
    <col min="13847" max="13847" width="10.42578125" style="2" customWidth="1"/>
    <col min="13848" max="13848" width="1" style="2" customWidth="1"/>
    <col min="13849" max="14080" width="9.140625" style="2"/>
    <col min="14081" max="14081" width="5.42578125" style="2" customWidth="1"/>
    <col min="14082" max="14082" width="19.42578125" style="2" customWidth="1"/>
    <col min="14083" max="14083" width="12.5703125" style="2" customWidth="1"/>
    <col min="14084" max="14084" width="6.42578125" style="2" customWidth="1"/>
    <col min="14085" max="14086" width="3.85546875" style="2" customWidth="1"/>
    <col min="14087" max="14087" width="7.140625" style="2" customWidth="1"/>
    <col min="14088" max="14088" width="3.85546875" style="2" customWidth="1"/>
    <col min="14089" max="14089" width="9.42578125" style="2" customWidth="1"/>
    <col min="14090" max="14090" width="8.42578125" style="2" customWidth="1"/>
    <col min="14091" max="14091" width="4.85546875" style="2" customWidth="1"/>
    <col min="14092" max="14092" width="2.5703125" style="2" customWidth="1"/>
    <col min="14093" max="14093" width="10.7109375" style="2" customWidth="1"/>
    <col min="14094" max="14094" width="5.5703125" style="2" customWidth="1"/>
    <col min="14095" max="14095" width="10.5703125" style="2" bestFit="1" customWidth="1"/>
    <col min="14096" max="14096" width="10.42578125" style="2" customWidth="1"/>
    <col min="14097" max="14097" width="9.5703125" style="2" customWidth="1"/>
    <col min="14098" max="14098" width="10.85546875" style="2" customWidth="1"/>
    <col min="14099" max="14099" width="11" style="2" customWidth="1"/>
    <col min="14100" max="14100" width="8.140625" style="2" customWidth="1"/>
    <col min="14101" max="14101" width="10.28515625" style="2" customWidth="1"/>
    <col min="14102" max="14102" width="11.42578125" style="2" customWidth="1"/>
    <col min="14103" max="14103" width="10.42578125" style="2" customWidth="1"/>
    <col min="14104" max="14104" width="1" style="2" customWidth="1"/>
    <col min="14105" max="14336" width="9.140625" style="2"/>
    <col min="14337" max="14337" width="5.42578125" style="2" customWidth="1"/>
    <col min="14338" max="14338" width="19.42578125" style="2" customWidth="1"/>
    <col min="14339" max="14339" width="12.5703125" style="2" customWidth="1"/>
    <col min="14340" max="14340" width="6.42578125" style="2" customWidth="1"/>
    <col min="14341" max="14342" width="3.85546875" style="2" customWidth="1"/>
    <col min="14343" max="14343" width="7.140625" style="2" customWidth="1"/>
    <col min="14344" max="14344" width="3.85546875" style="2" customWidth="1"/>
    <col min="14345" max="14345" width="9.42578125" style="2" customWidth="1"/>
    <col min="14346" max="14346" width="8.42578125" style="2" customWidth="1"/>
    <col min="14347" max="14347" width="4.85546875" style="2" customWidth="1"/>
    <col min="14348" max="14348" width="2.5703125" style="2" customWidth="1"/>
    <col min="14349" max="14349" width="10.7109375" style="2" customWidth="1"/>
    <col min="14350" max="14350" width="5.5703125" style="2" customWidth="1"/>
    <col min="14351" max="14351" width="10.5703125" style="2" bestFit="1" customWidth="1"/>
    <col min="14352" max="14352" width="10.42578125" style="2" customWidth="1"/>
    <col min="14353" max="14353" width="9.5703125" style="2" customWidth="1"/>
    <col min="14354" max="14354" width="10.85546875" style="2" customWidth="1"/>
    <col min="14355" max="14355" width="11" style="2" customWidth="1"/>
    <col min="14356" max="14356" width="8.140625" style="2" customWidth="1"/>
    <col min="14357" max="14357" width="10.28515625" style="2" customWidth="1"/>
    <col min="14358" max="14358" width="11.42578125" style="2" customWidth="1"/>
    <col min="14359" max="14359" width="10.42578125" style="2" customWidth="1"/>
    <col min="14360" max="14360" width="1" style="2" customWidth="1"/>
    <col min="14361" max="14592" width="9.140625" style="2"/>
    <col min="14593" max="14593" width="5.42578125" style="2" customWidth="1"/>
    <col min="14594" max="14594" width="19.42578125" style="2" customWidth="1"/>
    <col min="14595" max="14595" width="12.5703125" style="2" customWidth="1"/>
    <col min="14596" max="14596" width="6.42578125" style="2" customWidth="1"/>
    <col min="14597" max="14598" width="3.85546875" style="2" customWidth="1"/>
    <col min="14599" max="14599" width="7.140625" style="2" customWidth="1"/>
    <col min="14600" max="14600" width="3.85546875" style="2" customWidth="1"/>
    <col min="14601" max="14601" width="9.42578125" style="2" customWidth="1"/>
    <col min="14602" max="14602" width="8.42578125" style="2" customWidth="1"/>
    <col min="14603" max="14603" width="4.85546875" style="2" customWidth="1"/>
    <col min="14604" max="14604" width="2.5703125" style="2" customWidth="1"/>
    <col min="14605" max="14605" width="10.7109375" style="2" customWidth="1"/>
    <col min="14606" max="14606" width="5.5703125" style="2" customWidth="1"/>
    <col min="14607" max="14607" width="10.5703125" style="2" bestFit="1" customWidth="1"/>
    <col min="14608" max="14608" width="10.42578125" style="2" customWidth="1"/>
    <col min="14609" max="14609" width="9.5703125" style="2" customWidth="1"/>
    <col min="14610" max="14610" width="10.85546875" style="2" customWidth="1"/>
    <col min="14611" max="14611" width="11" style="2" customWidth="1"/>
    <col min="14612" max="14612" width="8.140625" style="2" customWidth="1"/>
    <col min="14613" max="14613" width="10.28515625" style="2" customWidth="1"/>
    <col min="14614" max="14614" width="11.42578125" style="2" customWidth="1"/>
    <col min="14615" max="14615" width="10.42578125" style="2" customWidth="1"/>
    <col min="14616" max="14616" width="1" style="2" customWidth="1"/>
    <col min="14617" max="14848" width="9.140625" style="2"/>
    <col min="14849" max="14849" width="5.42578125" style="2" customWidth="1"/>
    <col min="14850" max="14850" width="19.42578125" style="2" customWidth="1"/>
    <col min="14851" max="14851" width="12.5703125" style="2" customWidth="1"/>
    <col min="14852" max="14852" width="6.42578125" style="2" customWidth="1"/>
    <col min="14853" max="14854" width="3.85546875" style="2" customWidth="1"/>
    <col min="14855" max="14855" width="7.140625" style="2" customWidth="1"/>
    <col min="14856" max="14856" width="3.85546875" style="2" customWidth="1"/>
    <col min="14857" max="14857" width="9.42578125" style="2" customWidth="1"/>
    <col min="14858" max="14858" width="8.42578125" style="2" customWidth="1"/>
    <col min="14859" max="14859" width="4.85546875" style="2" customWidth="1"/>
    <col min="14860" max="14860" width="2.5703125" style="2" customWidth="1"/>
    <col min="14861" max="14861" width="10.7109375" style="2" customWidth="1"/>
    <col min="14862" max="14862" width="5.5703125" style="2" customWidth="1"/>
    <col min="14863" max="14863" width="10.5703125" style="2" bestFit="1" customWidth="1"/>
    <col min="14864" max="14864" width="10.42578125" style="2" customWidth="1"/>
    <col min="14865" max="14865" width="9.5703125" style="2" customWidth="1"/>
    <col min="14866" max="14866" width="10.85546875" style="2" customWidth="1"/>
    <col min="14867" max="14867" width="11" style="2" customWidth="1"/>
    <col min="14868" max="14868" width="8.140625" style="2" customWidth="1"/>
    <col min="14869" max="14869" width="10.28515625" style="2" customWidth="1"/>
    <col min="14870" max="14870" width="11.42578125" style="2" customWidth="1"/>
    <col min="14871" max="14871" width="10.42578125" style="2" customWidth="1"/>
    <col min="14872" max="14872" width="1" style="2" customWidth="1"/>
    <col min="14873" max="15104" width="9.140625" style="2"/>
    <col min="15105" max="15105" width="5.42578125" style="2" customWidth="1"/>
    <col min="15106" max="15106" width="19.42578125" style="2" customWidth="1"/>
    <col min="15107" max="15107" width="12.5703125" style="2" customWidth="1"/>
    <col min="15108" max="15108" width="6.42578125" style="2" customWidth="1"/>
    <col min="15109" max="15110" width="3.85546875" style="2" customWidth="1"/>
    <col min="15111" max="15111" width="7.140625" style="2" customWidth="1"/>
    <col min="15112" max="15112" width="3.85546875" style="2" customWidth="1"/>
    <col min="15113" max="15113" width="9.42578125" style="2" customWidth="1"/>
    <col min="15114" max="15114" width="8.42578125" style="2" customWidth="1"/>
    <col min="15115" max="15115" width="4.85546875" style="2" customWidth="1"/>
    <col min="15116" max="15116" width="2.5703125" style="2" customWidth="1"/>
    <col min="15117" max="15117" width="10.7109375" style="2" customWidth="1"/>
    <col min="15118" max="15118" width="5.5703125" style="2" customWidth="1"/>
    <col min="15119" max="15119" width="10.5703125" style="2" bestFit="1" customWidth="1"/>
    <col min="15120" max="15120" width="10.42578125" style="2" customWidth="1"/>
    <col min="15121" max="15121" width="9.5703125" style="2" customWidth="1"/>
    <col min="15122" max="15122" width="10.85546875" style="2" customWidth="1"/>
    <col min="15123" max="15123" width="11" style="2" customWidth="1"/>
    <col min="15124" max="15124" width="8.140625" style="2" customWidth="1"/>
    <col min="15125" max="15125" width="10.28515625" style="2" customWidth="1"/>
    <col min="15126" max="15126" width="11.42578125" style="2" customWidth="1"/>
    <col min="15127" max="15127" width="10.42578125" style="2" customWidth="1"/>
    <col min="15128" max="15128" width="1" style="2" customWidth="1"/>
    <col min="15129" max="15360" width="9.140625" style="2"/>
    <col min="15361" max="15361" width="5.42578125" style="2" customWidth="1"/>
    <col min="15362" max="15362" width="19.42578125" style="2" customWidth="1"/>
    <col min="15363" max="15363" width="12.5703125" style="2" customWidth="1"/>
    <col min="15364" max="15364" width="6.42578125" style="2" customWidth="1"/>
    <col min="15365" max="15366" width="3.85546875" style="2" customWidth="1"/>
    <col min="15367" max="15367" width="7.140625" style="2" customWidth="1"/>
    <col min="15368" max="15368" width="3.85546875" style="2" customWidth="1"/>
    <col min="15369" max="15369" width="9.42578125" style="2" customWidth="1"/>
    <col min="15370" max="15370" width="8.42578125" style="2" customWidth="1"/>
    <col min="15371" max="15371" width="4.85546875" style="2" customWidth="1"/>
    <col min="15372" max="15372" width="2.5703125" style="2" customWidth="1"/>
    <col min="15373" max="15373" width="10.7109375" style="2" customWidth="1"/>
    <col min="15374" max="15374" width="5.5703125" style="2" customWidth="1"/>
    <col min="15375" max="15375" width="10.5703125" style="2" bestFit="1" customWidth="1"/>
    <col min="15376" max="15376" width="10.42578125" style="2" customWidth="1"/>
    <col min="15377" max="15377" width="9.5703125" style="2" customWidth="1"/>
    <col min="15378" max="15378" width="10.85546875" style="2" customWidth="1"/>
    <col min="15379" max="15379" width="11" style="2" customWidth="1"/>
    <col min="15380" max="15380" width="8.140625" style="2" customWidth="1"/>
    <col min="15381" max="15381" width="10.28515625" style="2" customWidth="1"/>
    <col min="15382" max="15382" width="11.42578125" style="2" customWidth="1"/>
    <col min="15383" max="15383" width="10.42578125" style="2" customWidth="1"/>
    <col min="15384" max="15384" width="1" style="2" customWidth="1"/>
    <col min="15385" max="15616" width="9.140625" style="2"/>
    <col min="15617" max="15617" width="5.42578125" style="2" customWidth="1"/>
    <col min="15618" max="15618" width="19.42578125" style="2" customWidth="1"/>
    <col min="15619" max="15619" width="12.5703125" style="2" customWidth="1"/>
    <col min="15620" max="15620" width="6.42578125" style="2" customWidth="1"/>
    <col min="15621" max="15622" width="3.85546875" style="2" customWidth="1"/>
    <col min="15623" max="15623" width="7.140625" style="2" customWidth="1"/>
    <col min="15624" max="15624" width="3.85546875" style="2" customWidth="1"/>
    <col min="15625" max="15625" width="9.42578125" style="2" customWidth="1"/>
    <col min="15626" max="15626" width="8.42578125" style="2" customWidth="1"/>
    <col min="15627" max="15627" width="4.85546875" style="2" customWidth="1"/>
    <col min="15628" max="15628" width="2.5703125" style="2" customWidth="1"/>
    <col min="15629" max="15629" width="10.7109375" style="2" customWidth="1"/>
    <col min="15630" max="15630" width="5.5703125" style="2" customWidth="1"/>
    <col min="15631" max="15631" width="10.5703125" style="2" bestFit="1" customWidth="1"/>
    <col min="15632" max="15632" width="10.42578125" style="2" customWidth="1"/>
    <col min="15633" max="15633" width="9.5703125" style="2" customWidth="1"/>
    <col min="15634" max="15634" width="10.85546875" style="2" customWidth="1"/>
    <col min="15635" max="15635" width="11" style="2" customWidth="1"/>
    <col min="15636" max="15636" width="8.140625" style="2" customWidth="1"/>
    <col min="15637" max="15637" width="10.28515625" style="2" customWidth="1"/>
    <col min="15638" max="15638" width="11.42578125" style="2" customWidth="1"/>
    <col min="15639" max="15639" width="10.42578125" style="2" customWidth="1"/>
    <col min="15640" max="15640" width="1" style="2" customWidth="1"/>
    <col min="15641" max="15872" width="9.140625" style="2"/>
    <col min="15873" max="15873" width="5.42578125" style="2" customWidth="1"/>
    <col min="15874" max="15874" width="19.42578125" style="2" customWidth="1"/>
    <col min="15875" max="15875" width="12.5703125" style="2" customWidth="1"/>
    <col min="15876" max="15876" width="6.42578125" style="2" customWidth="1"/>
    <col min="15877" max="15878" width="3.85546875" style="2" customWidth="1"/>
    <col min="15879" max="15879" width="7.140625" style="2" customWidth="1"/>
    <col min="15880" max="15880" width="3.85546875" style="2" customWidth="1"/>
    <col min="15881" max="15881" width="9.42578125" style="2" customWidth="1"/>
    <col min="15882" max="15882" width="8.42578125" style="2" customWidth="1"/>
    <col min="15883" max="15883" width="4.85546875" style="2" customWidth="1"/>
    <col min="15884" max="15884" width="2.5703125" style="2" customWidth="1"/>
    <col min="15885" max="15885" width="10.7109375" style="2" customWidth="1"/>
    <col min="15886" max="15886" width="5.5703125" style="2" customWidth="1"/>
    <col min="15887" max="15887" width="10.5703125" style="2" bestFit="1" customWidth="1"/>
    <col min="15888" max="15888" width="10.42578125" style="2" customWidth="1"/>
    <col min="15889" max="15889" width="9.5703125" style="2" customWidth="1"/>
    <col min="15890" max="15890" width="10.85546875" style="2" customWidth="1"/>
    <col min="15891" max="15891" width="11" style="2" customWidth="1"/>
    <col min="15892" max="15892" width="8.140625" style="2" customWidth="1"/>
    <col min="15893" max="15893" width="10.28515625" style="2" customWidth="1"/>
    <col min="15894" max="15894" width="11.42578125" style="2" customWidth="1"/>
    <col min="15895" max="15895" width="10.42578125" style="2" customWidth="1"/>
    <col min="15896" max="15896" width="1" style="2" customWidth="1"/>
    <col min="15897" max="16128" width="9.140625" style="2"/>
    <col min="16129" max="16129" width="5.42578125" style="2" customWidth="1"/>
    <col min="16130" max="16130" width="19.42578125" style="2" customWidth="1"/>
    <col min="16131" max="16131" width="12.5703125" style="2" customWidth="1"/>
    <col min="16132" max="16132" width="6.42578125" style="2" customWidth="1"/>
    <col min="16133" max="16134" width="3.85546875" style="2" customWidth="1"/>
    <col min="16135" max="16135" width="7.140625" style="2" customWidth="1"/>
    <col min="16136" max="16136" width="3.85546875" style="2" customWidth="1"/>
    <col min="16137" max="16137" width="9.42578125" style="2" customWidth="1"/>
    <col min="16138" max="16138" width="8.42578125" style="2" customWidth="1"/>
    <col min="16139" max="16139" width="4.85546875" style="2" customWidth="1"/>
    <col min="16140" max="16140" width="2.5703125" style="2" customWidth="1"/>
    <col min="16141" max="16141" width="10.7109375" style="2" customWidth="1"/>
    <col min="16142" max="16142" width="5.5703125" style="2" customWidth="1"/>
    <col min="16143" max="16143" width="10.5703125" style="2" bestFit="1" customWidth="1"/>
    <col min="16144" max="16144" width="10.42578125" style="2" customWidth="1"/>
    <col min="16145" max="16145" width="9.5703125" style="2" customWidth="1"/>
    <col min="16146" max="16146" width="10.85546875" style="2" customWidth="1"/>
    <col min="16147" max="16147" width="11" style="2" customWidth="1"/>
    <col min="16148" max="16148" width="8.140625" style="2" customWidth="1"/>
    <col min="16149" max="16149" width="10.28515625" style="2" customWidth="1"/>
    <col min="16150" max="16150" width="11.42578125" style="2" customWidth="1"/>
    <col min="16151" max="16151" width="10.42578125" style="2" customWidth="1"/>
    <col min="16152" max="16152" width="1" style="2" customWidth="1"/>
    <col min="16153" max="16384" width="9.140625" style="2"/>
  </cols>
  <sheetData>
    <row r="1" spans="1:23" x14ac:dyDescent="0.25">
      <c r="A1" s="199"/>
      <c r="Q1" s="216" t="s">
        <v>0</v>
      </c>
    </row>
    <row r="2" spans="1:23" x14ac:dyDescent="0.25">
      <c r="A2" s="199"/>
      <c r="Q2" s="216" t="s">
        <v>1</v>
      </c>
    </row>
    <row r="3" spans="1:23" x14ac:dyDescent="0.25">
      <c r="A3" s="199"/>
      <c r="Q3" s="216" t="s">
        <v>2</v>
      </c>
    </row>
    <row r="4" spans="1:23" x14ac:dyDescent="0.25">
      <c r="A4" s="199"/>
      <c r="Q4" s="216" t="s">
        <v>3</v>
      </c>
    </row>
    <row r="5" spans="1:23" x14ac:dyDescent="0.25">
      <c r="C5" s="217"/>
    </row>
    <row r="6" spans="1:23" x14ac:dyDescent="0.25">
      <c r="A6" s="430" t="s">
        <v>469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</row>
    <row r="7" spans="1:23" x14ac:dyDescent="0.25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481"/>
      <c r="N7" s="470"/>
      <c r="O7" s="482"/>
      <c r="P7" s="482"/>
      <c r="Q7" s="470"/>
      <c r="R7" s="470"/>
      <c r="S7" s="470"/>
      <c r="T7" s="470"/>
      <c r="U7" s="470"/>
      <c r="V7" s="470"/>
      <c r="W7" s="470"/>
    </row>
    <row r="8" spans="1:23" x14ac:dyDescent="0.25">
      <c r="A8" s="430" t="s">
        <v>5</v>
      </c>
      <c r="B8" s="427"/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</row>
    <row r="9" spans="1:23" x14ac:dyDescent="0.25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481"/>
      <c r="N9" s="470"/>
      <c r="O9" s="482"/>
      <c r="P9" s="482"/>
      <c r="Q9" s="470"/>
      <c r="R9" s="470"/>
      <c r="S9" s="470"/>
      <c r="T9" s="470"/>
      <c r="U9" s="470"/>
      <c r="V9" s="470"/>
      <c r="W9" s="470"/>
    </row>
    <row r="10" spans="1:23" x14ac:dyDescent="0.25">
      <c r="A10" s="430" t="s">
        <v>470</v>
      </c>
      <c r="B10" s="443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27"/>
      <c r="T10" s="427"/>
      <c r="U10" s="427"/>
      <c r="V10" s="427"/>
      <c r="W10" s="427"/>
    </row>
    <row r="11" spans="1:23" x14ac:dyDescent="0.25">
      <c r="B11" s="423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82"/>
      <c r="N11" s="470"/>
      <c r="O11" s="482"/>
      <c r="P11" s="482"/>
      <c r="Q11" s="470"/>
      <c r="R11" s="470"/>
      <c r="S11" s="470"/>
      <c r="T11" s="470"/>
      <c r="U11" s="470"/>
      <c r="V11" s="470"/>
      <c r="W11" s="470"/>
    </row>
    <row r="13" spans="1:23" ht="12.75" customHeight="1" x14ac:dyDescent="0.25">
      <c r="A13" s="444" t="s">
        <v>7</v>
      </c>
      <c r="B13" s="447" t="s">
        <v>8</v>
      </c>
      <c r="C13" s="447" t="s">
        <v>9</v>
      </c>
      <c r="D13" s="447" t="s">
        <v>10</v>
      </c>
      <c r="E13" s="450" t="s">
        <v>11</v>
      </c>
      <c r="F13" s="451"/>
      <c r="G13" s="451"/>
      <c r="H13" s="7"/>
      <c r="I13" s="452" t="s">
        <v>12</v>
      </c>
      <c r="J13" s="447" t="s">
        <v>13</v>
      </c>
      <c r="K13" s="447" t="s">
        <v>14</v>
      </c>
      <c r="L13" s="8"/>
      <c r="M13" s="483"/>
      <c r="N13" s="469"/>
      <c r="O13" s="483"/>
      <c r="P13" s="483"/>
      <c r="Q13" s="469"/>
      <c r="R13" s="469"/>
      <c r="S13" s="469"/>
      <c r="T13" s="469"/>
      <c r="U13" s="218"/>
      <c r="V13" s="469"/>
      <c r="W13" s="219"/>
    </row>
    <row r="14" spans="1:23" ht="12.75" customHeight="1" x14ac:dyDescent="0.25">
      <c r="A14" s="445"/>
      <c r="B14" s="448"/>
      <c r="C14" s="424"/>
      <c r="D14" s="424"/>
      <c r="E14" s="437" t="s">
        <v>15</v>
      </c>
      <c r="F14" s="438"/>
      <c r="G14" s="438"/>
      <c r="H14" s="439"/>
      <c r="I14" s="453"/>
      <c r="J14" s="448"/>
      <c r="K14" s="448"/>
      <c r="L14" s="422"/>
      <c r="M14" s="423"/>
      <c r="N14" s="423"/>
      <c r="O14" s="423"/>
      <c r="P14" s="423"/>
      <c r="Q14" s="470"/>
      <c r="R14" s="470"/>
      <c r="S14" s="470"/>
      <c r="T14" s="470"/>
      <c r="U14" s="470"/>
      <c r="V14" s="470"/>
      <c r="W14" s="471"/>
    </row>
    <row r="15" spans="1:23" ht="13.5" customHeight="1" x14ac:dyDescent="0.25">
      <c r="A15" s="445"/>
      <c r="B15" s="448"/>
      <c r="C15" s="424"/>
      <c r="D15" s="424"/>
      <c r="E15" s="455" t="s">
        <v>16</v>
      </c>
      <c r="F15" s="455" t="s">
        <v>17</v>
      </c>
      <c r="G15" s="403" t="s">
        <v>18</v>
      </c>
      <c r="H15" s="455" t="s">
        <v>19</v>
      </c>
      <c r="I15" s="453"/>
      <c r="J15" s="448"/>
      <c r="K15" s="448"/>
      <c r="L15" s="440" t="s">
        <v>20</v>
      </c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2"/>
    </row>
    <row r="16" spans="1:23" ht="18.75" customHeight="1" x14ac:dyDescent="0.25">
      <c r="A16" s="445"/>
      <c r="B16" s="448"/>
      <c r="C16" s="424"/>
      <c r="D16" s="424"/>
      <c r="E16" s="456"/>
      <c r="F16" s="456"/>
      <c r="G16" s="404"/>
      <c r="H16" s="456"/>
      <c r="I16" s="453"/>
      <c r="J16" s="448"/>
      <c r="K16" s="448"/>
      <c r="L16" s="435" t="s">
        <v>21</v>
      </c>
      <c r="M16" s="495" t="s">
        <v>231</v>
      </c>
      <c r="N16" s="466" t="s">
        <v>23</v>
      </c>
      <c r="O16" s="462" t="s">
        <v>232</v>
      </c>
      <c r="P16" s="467"/>
      <c r="Q16" s="468"/>
      <c r="R16" s="462" t="s">
        <v>233</v>
      </c>
      <c r="S16" s="463"/>
      <c r="T16" s="464"/>
      <c r="U16" s="462" t="s">
        <v>234</v>
      </c>
      <c r="V16" s="463"/>
      <c r="W16" s="464"/>
    </row>
    <row r="17" spans="1:23" ht="74.25" customHeight="1" x14ac:dyDescent="0.25">
      <c r="A17" s="446"/>
      <c r="B17" s="449"/>
      <c r="C17" s="425"/>
      <c r="D17" s="425"/>
      <c r="E17" s="457"/>
      <c r="F17" s="457"/>
      <c r="G17" s="405"/>
      <c r="H17" s="457"/>
      <c r="I17" s="454"/>
      <c r="J17" s="449"/>
      <c r="K17" s="449"/>
      <c r="L17" s="436"/>
      <c r="M17" s="496"/>
      <c r="N17" s="465"/>
      <c r="O17" s="492" t="s">
        <v>27</v>
      </c>
      <c r="P17" s="494" t="s">
        <v>28</v>
      </c>
      <c r="Q17" s="220" t="s">
        <v>29</v>
      </c>
      <c r="R17" s="220" t="s">
        <v>27</v>
      </c>
      <c r="S17" s="221" t="s">
        <v>28</v>
      </c>
      <c r="T17" s="220" t="s">
        <v>29</v>
      </c>
      <c r="U17" s="220" t="s">
        <v>27</v>
      </c>
      <c r="V17" s="221" t="s">
        <v>28</v>
      </c>
      <c r="W17" s="220" t="s">
        <v>29</v>
      </c>
    </row>
    <row r="18" spans="1:23" x14ac:dyDescent="0.2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484">
        <v>13</v>
      </c>
      <c r="N18" s="12">
        <v>14</v>
      </c>
      <c r="O18" s="395">
        <v>15</v>
      </c>
      <c r="P18" s="396"/>
      <c r="Q18" s="397"/>
      <c r="R18" s="395">
        <v>16</v>
      </c>
      <c r="S18" s="396"/>
      <c r="T18" s="397"/>
      <c r="U18" s="395">
        <v>17</v>
      </c>
      <c r="V18" s="396"/>
      <c r="W18" s="397"/>
    </row>
    <row r="19" spans="1:23" ht="15.75" customHeight="1" x14ac:dyDescent="0.25">
      <c r="A19" s="203" t="s">
        <v>30</v>
      </c>
      <c r="B19" s="590" t="s">
        <v>235</v>
      </c>
      <c r="C19" s="591"/>
      <c r="D19" s="591"/>
      <c r="E19" s="591"/>
      <c r="F19" s="591"/>
      <c r="G19" s="591"/>
      <c r="H19" s="591"/>
      <c r="I19" s="591"/>
      <c r="J19" s="591"/>
      <c r="K19" s="662"/>
      <c r="L19" s="14"/>
      <c r="M19" s="174">
        <f>SUM(M21+M33+M51+M74+M99)</f>
        <v>6457529</v>
      </c>
      <c r="N19" s="174">
        <f t="shared" ref="N19:P19" si="0">SUM(N21+N33+N51+N74+N99)</f>
        <v>0</v>
      </c>
      <c r="O19" s="174">
        <f t="shared" si="0"/>
        <v>6846559</v>
      </c>
      <c r="P19" s="174">
        <f t="shared" si="0"/>
        <v>6846559</v>
      </c>
      <c r="Q19" s="174">
        <f t="shared" ref="Q19:W19" si="1">SUM(Q21+Q33+Q51+Q74+Q99)</f>
        <v>0</v>
      </c>
      <c r="R19" s="174">
        <f t="shared" si="1"/>
        <v>6883398</v>
      </c>
      <c r="S19" s="174">
        <f t="shared" si="1"/>
        <v>6883398</v>
      </c>
      <c r="T19" s="174">
        <f t="shared" si="1"/>
        <v>0</v>
      </c>
      <c r="U19" s="174">
        <f t="shared" si="1"/>
        <v>6723994</v>
      </c>
      <c r="V19" s="174">
        <f t="shared" si="1"/>
        <v>6723994</v>
      </c>
      <c r="W19" s="174">
        <f t="shared" si="1"/>
        <v>0</v>
      </c>
    </row>
    <row r="20" spans="1:23" ht="16.5" x14ac:dyDescent="0.25">
      <c r="A20" s="14"/>
      <c r="B20" s="432"/>
      <c r="C20" s="433"/>
      <c r="D20" s="433"/>
      <c r="E20" s="433"/>
      <c r="F20" s="433"/>
      <c r="G20" s="434"/>
      <c r="H20" s="14"/>
      <c r="I20" s="420"/>
      <c r="J20" s="421"/>
      <c r="K20" s="14"/>
      <c r="L20" s="14"/>
      <c r="M20" s="16"/>
      <c r="N20" s="222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12.75" customHeight="1" x14ac:dyDescent="0.25">
      <c r="A21" s="387" t="s">
        <v>236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17"/>
      <c r="M21" s="18">
        <f>SUM(M22+M27+M29+M31)</f>
        <v>1276140</v>
      </c>
      <c r="N21" s="18">
        <f t="shared" ref="N21:W21" si="2">SUM(N22+N27+N29+N31)</f>
        <v>0</v>
      </c>
      <c r="O21" s="18">
        <f t="shared" si="2"/>
        <v>1244407</v>
      </c>
      <c r="P21" s="18">
        <f t="shared" si="2"/>
        <v>1244407</v>
      </c>
      <c r="Q21" s="18">
        <f t="shared" si="2"/>
        <v>0</v>
      </c>
      <c r="R21" s="18">
        <f t="shared" si="2"/>
        <v>1251552</v>
      </c>
      <c r="S21" s="18">
        <f t="shared" si="2"/>
        <v>1251552</v>
      </c>
      <c r="T21" s="18">
        <f t="shared" si="2"/>
        <v>0</v>
      </c>
      <c r="U21" s="18">
        <f t="shared" si="2"/>
        <v>1235042</v>
      </c>
      <c r="V21" s="18">
        <f t="shared" si="2"/>
        <v>1235042</v>
      </c>
      <c r="W21" s="18">
        <f t="shared" si="2"/>
        <v>0</v>
      </c>
    </row>
    <row r="22" spans="1:23" ht="22.5" x14ac:dyDescent="0.25">
      <c r="A22" s="19" t="s">
        <v>33</v>
      </c>
      <c r="B22" s="20" t="s">
        <v>237</v>
      </c>
      <c r="C22" s="472" t="s">
        <v>35</v>
      </c>
      <c r="D22" s="20"/>
      <c r="E22" s="22" t="s">
        <v>36</v>
      </c>
      <c r="F22" s="22" t="s">
        <v>37</v>
      </c>
      <c r="G22" s="22"/>
      <c r="H22" s="22"/>
      <c r="I22" s="474" t="s">
        <v>471</v>
      </c>
      <c r="J22" s="22" t="s">
        <v>472</v>
      </c>
      <c r="K22" s="22"/>
      <c r="L22" s="22"/>
      <c r="M22" s="23">
        <f>SUM(M23+M26)</f>
        <v>1123000</v>
      </c>
      <c r="N22" s="31"/>
      <c r="O22" s="23">
        <f t="shared" ref="O22:W22" si="3">SUM(O24:O25)</f>
        <v>1093074</v>
      </c>
      <c r="P22" s="23">
        <f t="shared" si="3"/>
        <v>1093074</v>
      </c>
      <c r="Q22" s="23">
        <f t="shared" si="3"/>
        <v>0</v>
      </c>
      <c r="R22" s="23">
        <f t="shared" si="3"/>
        <v>1093074</v>
      </c>
      <c r="S22" s="23">
        <f t="shared" si="3"/>
        <v>1093074</v>
      </c>
      <c r="T22" s="23">
        <f t="shared" si="3"/>
        <v>0</v>
      </c>
      <c r="U22" s="23">
        <f t="shared" si="3"/>
        <v>1066826</v>
      </c>
      <c r="V22" s="23">
        <f t="shared" si="3"/>
        <v>1066826</v>
      </c>
      <c r="W22" s="23">
        <f t="shared" si="3"/>
        <v>0</v>
      </c>
    </row>
    <row r="23" spans="1:23" ht="12.75" customHeight="1" x14ac:dyDescent="0.25">
      <c r="A23" s="629" t="s">
        <v>41</v>
      </c>
      <c r="B23" s="634" t="s">
        <v>42</v>
      </c>
      <c r="C23" s="472"/>
      <c r="D23" s="20"/>
      <c r="E23" s="22" t="s">
        <v>36</v>
      </c>
      <c r="F23" s="22" t="s">
        <v>37</v>
      </c>
      <c r="G23" s="22" t="s">
        <v>473</v>
      </c>
      <c r="H23" s="22" t="s">
        <v>44</v>
      </c>
      <c r="I23" s="22"/>
      <c r="J23" s="22"/>
      <c r="K23" s="22"/>
      <c r="L23" s="22"/>
      <c r="M23" s="23">
        <f>SUM(M24:M25)</f>
        <v>1123000</v>
      </c>
      <c r="N23" s="31"/>
      <c r="O23" s="23">
        <f t="shared" ref="O23:W23" si="4">SUM(O24:O25)</f>
        <v>1093074</v>
      </c>
      <c r="P23" s="23">
        <f>O23+Q23</f>
        <v>1093074</v>
      </c>
      <c r="Q23" s="23">
        <f t="shared" si="4"/>
        <v>0</v>
      </c>
      <c r="R23" s="23">
        <f t="shared" si="4"/>
        <v>1093074</v>
      </c>
      <c r="S23" s="23">
        <f t="shared" si="4"/>
        <v>1093074</v>
      </c>
      <c r="T23" s="23">
        <f t="shared" si="4"/>
        <v>0</v>
      </c>
      <c r="U23" s="23">
        <f t="shared" si="4"/>
        <v>1066826</v>
      </c>
      <c r="V23" s="23">
        <f t="shared" si="4"/>
        <v>1066826</v>
      </c>
      <c r="W23" s="23">
        <f t="shared" si="4"/>
        <v>0</v>
      </c>
    </row>
    <row r="24" spans="1:23" ht="12.75" customHeight="1" x14ac:dyDescent="0.25">
      <c r="A24" s="890"/>
      <c r="B24" s="892"/>
      <c r="C24" s="472"/>
      <c r="D24" s="20"/>
      <c r="E24" s="22" t="s">
        <v>36</v>
      </c>
      <c r="F24" s="22" t="s">
        <v>37</v>
      </c>
      <c r="G24" s="22" t="s">
        <v>474</v>
      </c>
      <c r="H24" s="22" t="s">
        <v>44</v>
      </c>
      <c r="I24" s="22"/>
      <c r="J24" s="22"/>
      <c r="K24" s="22"/>
      <c r="L24" s="22"/>
      <c r="M24" s="23">
        <v>598900</v>
      </c>
      <c r="N24" s="31"/>
      <c r="O24" s="23">
        <v>568974</v>
      </c>
      <c r="P24" s="23">
        <v>568974</v>
      </c>
      <c r="Q24" s="23">
        <v>0</v>
      </c>
      <c r="R24" s="23">
        <f>O24</f>
        <v>568974</v>
      </c>
      <c r="S24" s="23">
        <f>P24</f>
        <v>568974</v>
      </c>
      <c r="T24" s="23">
        <v>0</v>
      </c>
      <c r="U24" s="23">
        <f>V24</f>
        <v>568974</v>
      </c>
      <c r="V24" s="23">
        <v>568974</v>
      </c>
      <c r="W24" s="23">
        <v>0</v>
      </c>
    </row>
    <row r="25" spans="1:23" ht="14.25" customHeight="1" x14ac:dyDescent="0.25">
      <c r="A25" s="890"/>
      <c r="B25" s="892"/>
      <c r="C25" s="472"/>
      <c r="D25" s="20"/>
      <c r="E25" s="22" t="s">
        <v>36</v>
      </c>
      <c r="F25" s="22" t="s">
        <v>37</v>
      </c>
      <c r="G25" s="22" t="s">
        <v>475</v>
      </c>
      <c r="H25" s="22" t="s">
        <v>44</v>
      </c>
      <c r="I25" s="22"/>
      <c r="J25" s="22"/>
      <c r="K25" s="22"/>
      <c r="L25" s="22"/>
      <c r="M25" s="23">
        <v>524100</v>
      </c>
      <c r="N25" s="31"/>
      <c r="O25" s="23">
        <f>P25+Q25</f>
        <v>524100</v>
      </c>
      <c r="P25" s="23">
        <f>M25</f>
        <v>524100</v>
      </c>
      <c r="Q25" s="23">
        <v>0</v>
      </c>
      <c r="R25" s="23">
        <f>O25</f>
        <v>524100</v>
      </c>
      <c r="S25" s="23">
        <f>P25</f>
        <v>524100</v>
      </c>
      <c r="T25" s="23">
        <v>0</v>
      </c>
      <c r="U25" s="23">
        <f>V25</f>
        <v>497852</v>
      </c>
      <c r="V25" s="23">
        <v>497852</v>
      </c>
      <c r="W25" s="23">
        <v>0</v>
      </c>
    </row>
    <row r="26" spans="1:23" ht="14.25" customHeight="1" x14ac:dyDescent="0.25">
      <c r="A26" s="891"/>
      <c r="B26" s="635"/>
      <c r="C26" s="472"/>
      <c r="D26" s="20"/>
      <c r="E26" s="22" t="s">
        <v>36</v>
      </c>
      <c r="F26" s="22" t="s">
        <v>37</v>
      </c>
      <c r="G26" s="22" t="s">
        <v>404</v>
      </c>
      <c r="H26" s="22" t="s">
        <v>44</v>
      </c>
      <c r="I26" s="22"/>
      <c r="J26" s="22"/>
      <c r="K26" s="22"/>
      <c r="L26" s="22"/>
      <c r="M26" s="23"/>
      <c r="N26" s="31"/>
      <c r="O26" s="23"/>
      <c r="P26" s="23"/>
      <c r="Q26" s="23"/>
      <c r="R26" s="23"/>
      <c r="S26" s="23"/>
      <c r="T26" s="23"/>
      <c r="U26" s="23"/>
      <c r="V26" s="23"/>
      <c r="W26" s="23"/>
    </row>
    <row r="27" spans="1:23" ht="22.5" x14ac:dyDescent="0.25">
      <c r="A27" s="19" t="s">
        <v>49</v>
      </c>
      <c r="B27" s="20" t="s">
        <v>50</v>
      </c>
      <c r="C27" s="472" t="s">
        <v>35</v>
      </c>
      <c r="D27" s="20"/>
      <c r="E27" s="22" t="s">
        <v>36</v>
      </c>
      <c r="F27" s="22" t="s">
        <v>37</v>
      </c>
      <c r="G27" s="22" t="s">
        <v>473</v>
      </c>
      <c r="H27" s="22" t="s">
        <v>51</v>
      </c>
      <c r="I27" s="22"/>
      <c r="J27" s="22"/>
      <c r="K27" s="22"/>
      <c r="L27" s="22"/>
      <c r="M27" s="23">
        <f>SUM(M28:M28)</f>
        <v>143640</v>
      </c>
      <c r="N27" s="31"/>
      <c r="O27" s="23">
        <f t="shared" ref="O27:W27" si="5">SUM(O28:O28)</f>
        <v>142468</v>
      </c>
      <c r="P27" s="23">
        <f t="shared" si="5"/>
        <v>142468</v>
      </c>
      <c r="Q27" s="23">
        <f t="shared" si="5"/>
        <v>0</v>
      </c>
      <c r="R27" s="23">
        <f t="shared" si="5"/>
        <v>150313</v>
      </c>
      <c r="S27" s="23">
        <f t="shared" si="5"/>
        <v>150313</v>
      </c>
      <c r="T27" s="23">
        <f t="shared" si="5"/>
        <v>0</v>
      </c>
      <c r="U27" s="23">
        <f t="shared" si="5"/>
        <v>159350</v>
      </c>
      <c r="V27" s="23">
        <f t="shared" si="5"/>
        <v>159350</v>
      </c>
      <c r="W27" s="23">
        <f t="shared" si="5"/>
        <v>0</v>
      </c>
    </row>
    <row r="28" spans="1:23" ht="38.25" customHeight="1" x14ac:dyDescent="0.25">
      <c r="A28" s="19" t="s">
        <v>52</v>
      </c>
      <c r="B28" s="410" t="s">
        <v>42</v>
      </c>
      <c r="C28" s="472"/>
      <c r="D28" s="20"/>
      <c r="E28" s="22" t="s">
        <v>36</v>
      </c>
      <c r="F28" s="22" t="s">
        <v>37</v>
      </c>
      <c r="G28" s="22" t="s">
        <v>476</v>
      </c>
      <c r="H28" s="22" t="s">
        <v>51</v>
      </c>
      <c r="I28" s="22"/>
      <c r="J28" s="22"/>
      <c r="K28" s="22"/>
      <c r="L28" s="22"/>
      <c r="M28" s="23">
        <v>143640</v>
      </c>
      <c r="N28" s="31"/>
      <c r="O28" s="23">
        <f>P28+Q28</f>
        <v>142468</v>
      </c>
      <c r="P28" s="23">
        <v>142468</v>
      </c>
      <c r="Q28" s="23"/>
      <c r="R28" s="23">
        <f>S28</f>
        <v>150313</v>
      </c>
      <c r="S28" s="23">
        <v>150313</v>
      </c>
      <c r="T28" s="23"/>
      <c r="U28" s="23">
        <f>V28</f>
        <v>159350</v>
      </c>
      <c r="V28" s="23">
        <v>159350</v>
      </c>
      <c r="W28" s="23"/>
    </row>
    <row r="29" spans="1:23" x14ac:dyDescent="0.25">
      <c r="A29" s="19" t="s">
        <v>53</v>
      </c>
      <c r="B29" s="20" t="s">
        <v>54</v>
      </c>
      <c r="C29" s="472" t="s">
        <v>35</v>
      </c>
      <c r="D29" s="20"/>
      <c r="E29" s="22"/>
      <c r="F29" s="22"/>
      <c r="G29" s="22"/>
      <c r="H29" s="22"/>
      <c r="I29" s="22"/>
      <c r="J29" s="22"/>
      <c r="K29" s="22"/>
      <c r="L29" s="22"/>
      <c r="M29" s="23">
        <f>SUM(M30)</f>
        <v>2100</v>
      </c>
      <c r="N29" s="31"/>
      <c r="O29" s="23">
        <f t="shared" ref="O29:W29" si="6">SUM(O30)</f>
        <v>2205</v>
      </c>
      <c r="P29" s="23">
        <f t="shared" si="6"/>
        <v>2205</v>
      </c>
      <c r="Q29" s="23">
        <f t="shared" si="6"/>
        <v>0</v>
      </c>
      <c r="R29" s="23">
        <f t="shared" si="6"/>
        <v>2315</v>
      </c>
      <c r="S29" s="23">
        <f t="shared" si="6"/>
        <v>2315</v>
      </c>
      <c r="T29" s="23">
        <f t="shared" si="6"/>
        <v>0</v>
      </c>
      <c r="U29" s="23">
        <f t="shared" si="6"/>
        <v>2431</v>
      </c>
      <c r="V29" s="23">
        <f t="shared" si="6"/>
        <v>2431</v>
      </c>
      <c r="W29" s="23">
        <f t="shared" si="6"/>
        <v>0</v>
      </c>
    </row>
    <row r="30" spans="1:23" ht="25.5" customHeight="1" x14ac:dyDescent="0.25">
      <c r="A30" s="19" t="s">
        <v>55</v>
      </c>
      <c r="B30" s="410" t="s">
        <v>42</v>
      </c>
      <c r="C30" s="20"/>
      <c r="D30" s="20"/>
      <c r="E30" s="22" t="s">
        <v>36</v>
      </c>
      <c r="F30" s="22" t="s">
        <v>37</v>
      </c>
      <c r="G30" s="22" t="s">
        <v>476</v>
      </c>
      <c r="H30" s="22" t="s">
        <v>56</v>
      </c>
      <c r="I30" s="22"/>
      <c r="J30" s="22"/>
      <c r="K30" s="22"/>
      <c r="L30" s="22"/>
      <c r="M30" s="23">
        <v>2100</v>
      </c>
      <c r="N30" s="31"/>
      <c r="O30" s="23">
        <f>P30+Q30</f>
        <v>2205</v>
      </c>
      <c r="P30" s="23">
        <v>2205</v>
      </c>
      <c r="Q30" s="23"/>
      <c r="R30" s="23">
        <f>S30</f>
        <v>2315</v>
      </c>
      <c r="S30" s="23">
        <v>2315</v>
      </c>
      <c r="T30" s="23">
        <v>0</v>
      </c>
      <c r="U30" s="23">
        <f>V30+W30</f>
        <v>2431</v>
      </c>
      <c r="V30" s="23">
        <v>2431</v>
      </c>
      <c r="W30" s="23">
        <v>0</v>
      </c>
    </row>
    <row r="31" spans="1:23" ht="12" customHeight="1" x14ac:dyDescent="0.25">
      <c r="A31" s="384" t="s">
        <v>57</v>
      </c>
      <c r="B31" s="477" t="s">
        <v>58</v>
      </c>
      <c r="C31" s="478"/>
      <c r="D31" s="478"/>
      <c r="E31" s="479" t="s">
        <v>36</v>
      </c>
      <c r="F31" s="479" t="s">
        <v>59</v>
      </c>
      <c r="G31" s="479"/>
      <c r="H31" s="479"/>
      <c r="I31" s="479"/>
      <c r="J31" s="479"/>
      <c r="K31" s="479"/>
      <c r="L31" s="479"/>
      <c r="M31" s="485">
        <f>M32</f>
        <v>7400</v>
      </c>
      <c r="N31" s="480"/>
      <c r="O31" s="485">
        <f>P31+Q31</f>
        <v>6660</v>
      </c>
      <c r="P31" s="485">
        <f t="shared" ref="P31:W31" si="7">P32</f>
        <v>6660</v>
      </c>
      <c r="Q31" s="485">
        <f t="shared" si="7"/>
        <v>0</v>
      </c>
      <c r="R31" s="485">
        <f t="shared" si="7"/>
        <v>5850</v>
      </c>
      <c r="S31" s="485">
        <f t="shared" si="7"/>
        <v>5850</v>
      </c>
      <c r="T31" s="485">
        <f t="shared" si="7"/>
        <v>0</v>
      </c>
      <c r="U31" s="485">
        <f t="shared" si="7"/>
        <v>6435</v>
      </c>
      <c r="V31" s="485">
        <f t="shared" si="7"/>
        <v>6435</v>
      </c>
      <c r="W31" s="485">
        <f t="shared" si="7"/>
        <v>0</v>
      </c>
    </row>
    <row r="32" spans="1:23" ht="23.25" customHeight="1" x14ac:dyDescent="0.25">
      <c r="A32" s="384" t="s">
        <v>521</v>
      </c>
      <c r="B32" s="478" t="s">
        <v>50</v>
      </c>
      <c r="C32" s="478"/>
      <c r="D32" s="478"/>
      <c r="E32" s="479" t="s">
        <v>36</v>
      </c>
      <c r="F32" s="479" t="s">
        <v>59</v>
      </c>
      <c r="G32" s="479"/>
      <c r="H32" s="479"/>
      <c r="I32" s="479"/>
      <c r="J32" s="479"/>
      <c r="K32" s="479"/>
      <c r="L32" s="479"/>
      <c r="M32" s="485">
        <v>7400</v>
      </c>
      <c r="N32" s="480"/>
      <c r="O32" s="485">
        <f>P32+Q32</f>
        <v>6660</v>
      </c>
      <c r="P32" s="485">
        <v>6660</v>
      </c>
      <c r="Q32" s="485">
        <v>0</v>
      </c>
      <c r="R32" s="485">
        <f>S32+T32</f>
        <v>5850</v>
      </c>
      <c r="S32" s="485">
        <v>5850</v>
      </c>
      <c r="T32" s="485">
        <v>0</v>
      </c>
      <c r="U32" s="485">
        <f>V32+W32</f>
        <v>6435</v>
      </c>
      <c r="V32" s="485">
        <v>6435</v>
      </c>
      <c r="W32" s="485">
        <v>0</v>
      </c>
    </row>
    <row r="33" spans="1:25" ht="21" customHeight="1" x14ac:dyDescent="0.25">
      <c r="A33" s="632" t="s">
        <v>240</v>
      </c>
      <c r="B33" s="658"/>
      <c r="C33" s="658"/>
      <c r="D33" s="658"/>
      <c r="E33" s="658"/>
      <c r="F33" s="658"/>
      <c r="G33" s="658"/>
      <c r="H33" s="658"/>
      <c r="I33" s="658"/>
      <c r="J33" s="658"/>
      <c r="K33" s="885"/>
      <c r="L33" s="25"/>
      <c r="M33" s="26">
        <f>SUM(M34+M43+M47)</f>
        <v>3744419</v>
      </c>
      <c r="N33" s="26">
        <f t="shared" ref="N33:Q33" si="8">SUM(N34+N43+N47)</f>
        <v>0</v>
      </c>
      <c r="O33" s="26">
        <f t="shared" si="8"/>
        <v>4144449</v>
      </c>
      <c r="P33" s="26">
        <f t="shared" si="8"/>
        <v>4144449</v>
      </c>
      <c r="Q33" s="26">
        <f t="shared" si="8"/>
        <v>0</v>
      </c>
      <c r="R33" s="26">
        <f t="shared" ref="R33:W33" si="9">SUM(R34+R43+R47)</f>
        <v>4174143</v>
      </c>
      <c r="S33" s="26">
        <f t="shared" si="9"/>
        <v>4174143</v>
      </c>
      <c r="T33" s="26">
        <f t="shared" si="9"/>
        <v>0</v>
      </c>
      <c r="U33" s="26">
        <f t="shared" si="9"/>
        <v>4031249</v>
      </c>
      <c r="V33" s="26">
        <f t="shared" si="9"/>
        <v>4031249</v>
      </c>
      <c r="W33" s="26">
        <f t="shared" si="9"/>
        <v>0</v>
      </c>
    </row>
    <row r="34" spans="1:25" x14ac:dyDescent="0.25">
      <c r="A34" s="27" t="s">
        <v>64</v>
      </c>
      <c r="B34" s="20" t="s">
        <v>241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>
        <f>SUM(M35+M38)</f>
        <v>3177550</v>
      </c>
      <c r="N34" s="23">
        <f t="shared" ref="N34:Q34" si="10">SUM(N35+N38)</f>
        <v>0</v>
      </c>
      <c r="O34" s="23">
        <f t="shared" si="10"/>
        <v>3580767</v>
      </c>
      <c r="P34" s="23">
        <f t="shared" si="10"/>
        <v>3580767</v>
      </c>
      <c r="Q34" s="23">
        <f t="shared" si="10"/>
        <v>0</v>
      </c>
      <c r="R34" s="23">
        <f t="shared" ref="R34:W34" si="11">SUM(R35+R38)</f>
        <v>3580767</v>
      </c>
      <c r="S34" s="23">
        <f t="shared" si="11"/>
        <v>3580767</v>
      </c>
      <c r="T34" s="23">
        <f t="shared" si="11"/>
        <v>0</v>
      </c>
      <c r="U34" s="23">
        <f t="shared" si="11"/>
        <v>3401729</v>
      </c>
      <c r="V34" s="23">
        <f>SUM(V35+V38)</f>
        <v>3401729</v>
      </c>
      <c r="W34" s="23">
        <f t="shared" si="11"/>
        <v>0</v>
      </c>
    </row>
    <row r="35" spans="1:25" ht="22.5" customHeight="1" x14ac:dyDescent="0.25">
      <c r="A35" s="415" t="s">
        <v>66</v>
      </c>
      <c r="B35" s="410" t="s">
        <v>67</v>
      </c>
      <c r="C35" s="22"/>
      <c r="D35" s="22"/>
      <c r="E35" s="22" t="s">
        <v>68</v>
      </c>
      <c r="F35" s="22" t="s">
        <v>69</v>
      </c>
      <c r="G35" s="22"/>
      <c r="H35" s="22"/>
      <c r="I35" s="474" t="s">
        <v>477</v>
      </c>
      <c r="J35" s="22" t="s">
        <v>472</v>
      </c>
      <c r="K35" s="22"/>
      <c r="L35" s="22"/>
      <c r="M35" s="23">
        <f>SUM(M36:M37)</f>
        <v>994800</v>
      </c>
      <c r="N35" s="31"/>
      <c r="O35" s="23">
        <f t="shared" ref="O35:W35" si="12">SUM(O36:O37)</f>
        <v>1087380</v>
      </c>
      <c r="P35" s="23">
        <f t="shared" si="12"/>
        <v>1087380</v>
      </c>
      <c r="Q35" s="23">
        <f t="shared" si="12"/>
        <v>0</v>
      </c>
      <c r="R35" s="23">
        <f t="shared" si="12"/>
        <v>1087380</v>
      </c>
      <c r="S35" s="23">
        <f t="shared" si="12"/>
        <v>1087380</v>
      </c>
      <c r="T35" s="23">
        <f t="shared" si="12"/>
        <v>0</v>
      </c>
      <c r="U35" s="23">
        <f t="shared" si="12"/>
        <v>1033011</v>
      </c>
      <c r="V35" s="23">
        <f t="shared" si="12"/>
        <v>1033011</v>
      </c>
      <c r="W35" s="23">
        <f t="shared" si="12"/>
        <v>0</v>
      </c>
    </row>
    <row r="36" spans="1:25" ht="15" customHeight="1" x14ac:dyDescent="0.25">
      <c r="A36" s="416"/>
      <c r="B36" s="418"/>
      <c r="C36" s="22"/>
      <c r="D36" s="22"/>
      <c r="E36" s="22" t="s">
        <v>68</v>
      </c>
      <c r="F36" s="22" t="s">
        <v>69</v>
      </c>
      <c r="G36" s="22" t="s">
        <v>478</v>
      </c>
      <c r="H36" s="22" t="s">
        <v>44</v>
      </c>
      <c r="I36" s="22"/>
      <c r="J36" s="22"/>
      <c r="K36" s="22"/>
      <c r="L36" s="22"/>
      <c r="M36" s="23">
        <f>497400*2</f>
        <v>994800</v>
      </c>
      <c r="N36" s="31"/>
      <c r="O36" s="23">
        <f>P36</f>
        <v>1087380</v>
      </c>
      <c r="P36" s="23">
        <v>1087380</v>
      </c>
      <c r="Q36" s="23">
        <v>0</v>
      </c>
      <c r="R36" s="23">
        <f>O36</f>
        <v>1087380</v>
      </c>
      <c r="S36" s="23">
        <v>1087380</v>
      </c>
      <c r="T36" s="23">
        <v>0</v>
      </c>
      <c r="U36" s="23">
        <f>V36</f>
        <v>1033011</v>
      </c>
      <c r="V36" s="23">
        <v>1033011</v>
      </c>
      <c r="W36" s="23">
        <v>0</v>
      </c>
    </row>
    <row r="37" spans="1:25" ht="19.5" customHeight="1" x14ac:dyDescent="0.25">
      <c r="A37" s="417"/>
      <c r="B37" s="411"/>
      <c r="C37" s="22"/>
      <c r="D37" s="22"/>
      <c r="E37" s="22" t="s">
        <v>68</v>
      </c>
      <c r="F37" s="22" t="s">
        <v>69</v>
      </c>
      <c r="G37" s="22" t="s">
        <v>478</v>
      </c>
      <c r="H37" s="22" t="s">
        <v>44</v>
      </c>
      <c r="I37" s="22"/>
      <c r="J37" s="22"/>
      <c r="K37" s="22"/>
      <c r="L37" s="22"/>
      <c r="M37" s="23"/>
      <c r="N37" s="31"/>
      <c r="O37" s="23"/>
      <c r="P37" s="23"/>
      <c r="Q37" s="23"/>
      <c r="R37" s="23"/>
      <c r="S37" s="23"/>
      <c r="T37" s="23"/>
      <c r="U37" s="23"/>
      <c r="V37" s="23"/>
      <c r="W37" s="23"/>
    </row>
    <row r="38" spans="1:25" ht="57.75" customHeight="1" x14ac:dyDescent="0.25">
      <c r="A38" s="415"/>
      <c r="B38" s="410" t="s">
        <v>73</v>
      </c>
      <c r="C38" s="20"/>
      <c r="D38" s="29"/>
      <c r="E38" s="22" t="s">
        <v>74</v>
      </c>
      <c r="F38" s="22" t="s">
        <v>36</v>
      </c>
      <c r="G38" s="22"/>
      <c r="H38" s="22"/>
      <c r="I38" s="474" t="s">
        <v>479</v>
      </c>
      <c r="J38" s="22" t="s">
        <v>472</v>
      </c>
      <c r="K38" s="22"/>
      <c r="L38" s="22"/>
      <c r="M38" s="23">
        <f>SUM(M39:M42)</f>
        <v>2182750</v>
      </c>
      <c r="N38" s="23">
        <f t="shared" ref="N38:Q38" si="13">SUM(N39:N42)</f>
        <v>0</v>
      </c>
      <c r="O38" s="23">
        <f t="shared" si="13"/>
        <v>2493387</v>
      </c>
      <c r="P38" s="23">
        <f t="shared" si="13"/>
        <v>2493387</v>
      </c>
      <c r="Q38" s="23">
        <f t="shared" si="13"/>
        <v>0</v>
      </c>
      <c r="R38" s="23">
        <f t="shared" ref="R38:W38" si="14">SUM(R39:R42)</f>
        <v>2493387</v>
      </c>
      <c r="S38" s="23">
        <f t="shared" si="14"/>
        <v>2493387</v>
      </c>
      <c r="T38" s="23">
        <f t="shared" si="14"/>
        <v>0</v>
      </c>
      <c r="U38" s="23">
        <f t="shared" si="14"/>
        <v>2368718</v>
      </c>
      <c r="V38" s="23">
        <f t="shared" si="14"/>
        <v>2368718</v>
      </c>
      <c r="W38" s="23">
        <f t="shared" si="14"/>
        <v>0</v>
      </c>
      <c r="Y38" s="342">
        <f>O35+O44+O48</f>
        <v>1165086</v>
      </c>
    </row>
    <row r="39" spans="1:25" ht="33" customHeight="1" x14ac:dyDescent="0.25">
      <c r="A39" s="416"/>
      <c r="B39" s="418"/>
      <c r="C39" s="20" t="s">
        <v>76</v>
      </c>
      <c r="D39" s="27" t="s">
        <v>77</v>
      </c>
      <c r="E39" s="22" t="s">
        <v>74</v>
      </c>
      <c r="F39" s="22" t="s">
        <v>36</v>
      </c>
      <c r="G39" s="22" t="s">
        <v>480</v>
      </c>
      <c r="H39" s="22" t="s">
        <v>79</v>
      </c>
      <c r="I39" s="22"/>
      <c r="J39" s="22"/>
      <c r="K39" s="22"/>
      <c r="L39" s="22"/>
      <c r="M39" s="23">
        <v>2182750</v>
      </c>
      <c r="N39" s="31"/>
      <c r="O39" s="23">
        <f>P39+Q39</f>
        <v>2493387</v>
      </c>
      <c r="P39" s="23">
        <v>2493387</v>
      </c>
      <c r="Q39" s="23">
        <v>0</v>
      </c>
      <c r="R39" s="23">
        <f>O39</f>
        <v>2493387</v>
      </c>
      <c r="S39" s="23">
        <f>P39</f>
        <v>2493387</v>
      </c>
      <c r="T39" s="23">
        <v>0</v>
      </c>
      <c r="U39" s="23">
        <f>V39</f>
        <v>2368718</v>
      </c>
      <c r="V39" s="23">
        <v>2368718</v>
      </c>
      <c r="W39" s="23">
        <v>0</v>
      </c>
      <c r="Y39" s="215"/>
    </row>
    <row r="40" spans="1:25" ht="51.75" customHeight="1" x14ac:dyDescent="0.25">
      <c r="A40" s="416"/>
      <c r="B40" s="418"/>
      <c r="C40" s="30" t="s">
        <v>244</v>
      </c>
      <c r="D40" s="27" t="s">
        <v>171</v>
      </c>
      <c r="E40" s="22" t="s">
        <v>74</v>
      </c>
      <c r="F40" s="22" t="s">
        <v>36</v>
      </c>
      <c r="G40" s="22" t="s">
        <v>344</v>
      </c>
      <c r="H40" s="22" t="s">
        <v>79</v>
      </c>
      <c r="I40" s="22"/>
      <c r="J40" s="22"/>
      <c r="K40" s="22"/>
      <c r="L40" s="22"/>
      <c r="M40" s="23">
        <v>0</v>
      </c>
      <c r="N40" s="31"/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Y40" s="215">
        <f>P38+P45+P49</f>
        <v>2979363</v>
      </c>
    </row>
    <row r="41" spans="1:25" ht="37.5" customHeight="1" x14ac:dyDescent="0.25">
      <c r="A41" s="416"/>
      <c r="B41" s="418"/>
      <c r="C41" s="20" t="s">
        <v>76</v>
      </c>
      <c r="D41" s="27" t="s">
        <v>77</v>
      </c>
      <c r="E41" s="22" t="s">
        <v>74</v>
      </c>
      <c r="F41" s="22" t="s">
        <v>36</v>
      </c>
      <c r="G41" s="22" t="s">
        <v>404</v>
      </c>
      <c r="H41" s="22" t="s">
        <v>79</v>
      </c>
      <c r="I41" s="22"/>
      <c r="J41" s="22"/>
      <c r="K41" s="22"/>
      <c r="L41" s="22"/>
      <c r="M41" s="23"/>
      <c r="N41" s="31"/>
      <c r="O41" s="23"/>
      <c r="P41" s="23"/>
      <c r="Q41" s="23"/>
      <c r="R41" s="23"/>
      <c r="S41" s="23"/>
      <c r="T41" s="23"/>
      <c r="U41" s="23"/>
      <c r="V41" s="23"/>
      <c r="W41" s="23"/>
    </row>
    <row r="42" spans="1:25" ht="32.25" customHeight="1" x14ac:dyDescent="0.25">
      <c r="A42" s="416"/>
      <c r="B42" s="418"/>
      <c r="C42" s="30" t="s">
        <v>244</v>
      </c>
      <c r="D42" s="27" t="s">
        <v>171</v>
      </c>
      <c r="E42" s="22" t="s">
        <v>74</v>
      </c>
      <c r="F42" s="22" t="s">
        <v>36</v>
      </c>
      <c r="G42" s="22" t="s">
        <v>404</v>
      </c>
      <c r="H42" s="22" t="s">
        <v>79</v>
      </c>
      <c r="I42" s="22"/>
      <c r="J42" s="22"/>
      <c r="K42" s="22"/>
      <c r="L42" s="22"/>
      <c r="M42" s="23"/>
      <c r="N42" s="31"/>
      <c r="O42" s="23"/>
      <c r="P42" s="23"/>
      <c r="Q42" s="23"/>
      <c r="R42" s="23"/>
      <c r="S42" s="23"/>
      <c r="T42" s="23"/>
      <c r="U42" s="23"/>
      <c r="V42" s="23"/>
      <c r="W42" s="23"/>
    </row>
    <row r="43" spans="1:25" ht="22.5" x14ac:dyDescent="0.25">
      <c r="A43" s="27" t="s">
        <v>81</v>
      </c>
      <c r="B43" s="20" t="s">
        <v>50</v>
      </c>
      <c r="C43" s="25"/>
      <c r="D43" s="22"/>
      <c r="E43" s="22"/>
      <c r="F43" s="22"/>
      <c r="G43" s="22"/>
      <c r="H43" s="22"/>
      <c r="I43" s="22"/>
      <c r="J43" s="22"/>
      <c r="K43" s="22"/>
      <c r="L43" s="22"/>
      <c r="M43" s="23">
        <f>SUM(M44:M46)</f>
        <v>558469</v>
      </c>
      <c r="N43" s="23">
        <f t="shared" ref="N43:Q43" si="15">SUM(N44:N46)</f>
        <v>0</v>
      </c>
      <c r="O43" s="23">
        <f t="shared" si="15"/>
        <v>554862</v>
      </c>
      <c r="P43" s="23">
        <f t="shared" si="15"/>
        <v>554862</v>
      </c>
      <c r="Q43" s="23">
        <f t="shared" si="15"/>
        <v>0</v>
      </c>
      <c r="R43" s="23">
        <f t="shared" ref="R43:W43" si="16">SUM(R44:R46)</f>
        <v>584082</v>
      </c>
      <c r="S43" s="23">
        <f t="shared" si="16"/>
        <v>584082</v>
      </c>
      <c r="T43" s="23">
        <f t="shared" si="16"/>
        <v>0</v>
      </c>
      <c r="U43" s="23">
        <f t="shared" si="16"/>
        <v>619726</v>
      </c>
      <c r="V43" s="23">
        <f t="shared" si="16"/>
        <v>619726</v>
      </c>
      <c r="W43" s="23">
        <f t="shared" si="16"/>
        <v>0</v>
      </c>
    </row>
    <row r="44" spans="1:25" ht="47.25" customHeight="1" x14ac:dyDescent="0.25">
      <c r="A44" s="27" t="s">
        <v>83</v>
      </c>
      <c r="B44" s="20" t="s">
        <v>67</v>
      </c>
      <c r="C44" s="25"/>
      <c r="D44" s="31"/>
      <c r="E44" s="22" t="s">
        <v>68</v>
      </c>
      <c r="F44" s="22" t="s">
        <v>69</v>
      </c>
      <c r="G44" s="22" t="s">
        <v>478</v>
      </c>
      <c r="H44" s="22" t="s">
        <v>51</v>
      </c>
      <c r="I44" s="22"/>
      <c r="J44" s="22"/>
      <c r="K44" s="22"/>
      <c r="L44" s="22"/>
      <c r="M44" s="23">
        <v>80200</v>
      </c>
      <c r="N44" s="31"/>
      <c r="O44" s="23">
        <f>P44</f>
        <v>75501</v>
      </c>
      <c r="P44" s="23">
        <v>75501</v>
      </c>
      <c r="Q44" s="23">
        <v>0</v>
      </c>
      <c r="R44" s="23">
        <f>S44</f>
        <v>78829</v>
      </c>
      <c r="S44" s="23">
        <v>78829</v>
      </c>
      <c r="T44" s="23">
        <v>0</v>
      </c>
      <c r="U44" s="23">
        <f>V44</f>
        <v>86089</v>
      </c>
      <c r="V44" s="23">
        <v>86089</v>
      </c>
      <c r="W44" s="23">
        <v>0</v>
      </c>
    </row>
    <row r="45" spans="1:25" ht="37.5" customHeight="1" x14ac:dyDescent="0.25">
      <c r="A45" s="27" t="s">
        <v>84</v>
      </c>
      <c r="B45" s="410" t="s">
        <v>73</v>
      </c>
      <c r="C45" s="20" t="s">
        <v>76</v>
      </c>
      <c r="D45" s="31" t="s">
        <v>77</v>
      </c>
      <c r="E45" s="22" t="s">
        <v>74</v>
      </c>
      <c r="F45" s="22" t="s">
        <v>36</v>
      </c>
      <c r="G45" s="22" t="s">
        <v>480</v>
      </c>
      <c r="H45" s="22" t="s">
        <v>51</v>
      </c>
      <c r="I45" s="22"/>
      <c r="J45" s="22"/>
      <c r="K45" s="22"/>
      <c r="L45" s="22"/>
      <c r="M45" s="23">
        <v>478269</v>
      </c>
      <c r="N45" s="31"/>
      <c r="O45" s="23">
        <f>P45</f>
        <v>479361</v>
      </c>
      <c r="P45" s="23">
        <v>479361</v>
      </c>
      <c r="Q45" s="23">
        <v>0</v>
      </c>
      <c r="R45" s="23">
        <f>S45</f>
        <v>505253</v>
      </c>
      <c r="S45" s="23">
        <v>505253</v>
      </c>
      <c r="T45" s="23">
        <v>0</v>
      </c>
      <c r="U45" s="23">
        <f>V45</f>
        <v>533637</v>
      </c>
      <c r="V45" s="23">
        <v>533637</v>
      </c>
      <c r="W45" s="23">
        <v>0</v>
      </c>
    </row>
    <row r="46" spans="1:25" ht="43.5" customHeight="1" x14ac:dyDescent="0.25">
      <c r="A46" s="27"/>
      <c r="B46" s="411"/>
      <c r="C46" s="30" t="s">
        <v>244</v>
      </c>
      <c r="D46" s="27" t="s">
        <v>171</v>
      </c>
      <c r="E46" s="22" t="s">
        <v>74</v>
      </c>
      <c r="F46" s="22" t="s">
        <v>36</v>
      </c>
      <c r="G46" s="22" t="s">
        <v>344</v>
      </c>
      <c r="H46" s="22" t="s">
        <v>51</v>
      </c>
      <c r="I46" s="22"/>
      <c r="J46" s="22"/>
      <c r="K46" s="22"/>
      <c r="L46" s="22"/>
      <c r="M46" s="23">
        <v>0</v>
      </c>
      <c r="N46" s="31"/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</row>
    <row r="47" spans="1:25" x14ac:dyDescent="0.25">
      <c r="A47" s="27" t="s">
        <v>85</v>
      </c>
      <c r="B47" s="20" t="s">
        <v>54</v>
      </c>
      <c r="C47" s="27"/>
      <c r="D47" s="22"/>
      <c r="E47" s="22"/>
      <c r="F47" s="22"/>
      <c r="G47" s="22"/>
      <c r="H47" s="22"/>
      <c r="I47" s="22"/>
      <c r="J47" s="22"/>
      <c r="K47" s="22"/>
      <c r="L47" s="22"/>
      <c r="M47" s="23">
        <f>2100+6300</f>
        <v>8400</v>
      </c>
      <c r="N47" s="31"/>
      <c r="O47" s="23">
        <f t="shared" ref="O47:W47" si="17">SUM(O48:O50)</f>
        <v>8820</v>
      </c>
      <c r="P47" s="23">
        <f t="shared" si="17"/>
        <v>8820</v>
      </c>
      <c r="Q47" s="23">
        <f t="shared" si="17"/>
        <v>0</v>
      </c>
      <c r="R47" s="23">
        <f t="shared" si="17"/>
        <v>9294</v>
      </c>
      <c r="S47" s="23">
        <f t="shared" si="17"/>
        <v>9294</v>
      </c>
      <c r="T47" s="23">
        <f t="shared" si="17"/>
        <v>0</v>
      </c>
      <c r="U47" s="23">
        <f t="shared" si="17"/>
        <v>9794</v>
      </c>
      <c r="V47" s="23">
        <f t="shared" si="17"/>
        <v>9794</v>
      </c>
      <c r="W47" s="23">
        <f t="shared" si="17"/>
        <v>0</v>
      </c>
    </row>
    <row r="48" spans="1:25" ht="22.5" x14ac:dyDescent="0.25">
      <c r="A48" s="27" t="s">
        <v>86</v>
      </c>
      <c r="B48" s="20" t="s">
        <v>67</v>
      </c>
      <c r="C48" s="27"/>
      <c r="D48" s="22"/>
      <c r="E48" s="22" t="s">
        <v>68</v>
      </c>
      <c r="F48" s="22" t="s">
        <v>69</v>
      </c>
      <c r="G48" s="22" t="s">
        <v>481</v>
      </c>
      <c r="H48" s="22" t="s">
        <v>56</v>
      </c>
      <c r="I48" s="22"/>
      <c r="J48" s="22"/>
      <c r="K48" s="22"/>
      <c r="L48" s="22"/>
      <c r="M48" s="23">
        <v>2100</v>
      </c>
      <c r="N48" s="31"/>
      <c r="O48" s="23">
        <f>P48+Q48</f>
        <v>2205</v>
      </c>
      <c r="P48" s="23">
        <v>2205</v>
      </c>
      <c r="Q48" s="23">
        <v>0</v>
      </c>
      <c r="R48" s="23">
        <f>S48+T48</f>
        <v>2315</v>
      </c>
      <c r="S48" s="23">
        <v>2315</v>
      </c>
      <c r="T48" s="23">
        <v>0</v>
      </c>
      <c r="U48" s="23">
        <f>V48+W48</f>
        <v>2431</v>
      </c>
      <c r="V48" s="23">
        <v>2431</v>
      </c>
      <c r="W48" s="23">
        <v>0</v>
      </c>
    </row>
    <row r="49" spans="1:25" ht="67.5" x14ac:dyDescent="0.25">
      <c r="A49" s="27" t="s">
        <v>87</v>
      </c>
      <c r="B49" s="410" t="s">
        <v>73</v>
      </c>
      <c r="C49" s="20" t="s">
        <v>76</v>
      </c>
      <c r="D49" s="22" t="s">
        <v>77</v>
      </c>
      <c r="E49" s="22" t="s">
        <v>74</v>
      </c>
      <c r="F49" s="22" t="s">
        <v>36</v>
      </c>
      <c r="G49" s="22" t="s">
        <v>407</v>
      </c>
      <c r="H49" s="22" t="s">
        <v>56</v>
      </c>
      <c r="I49" s="22"/>
      <c r="J49" s="22"/>
      <c r="K49" s="22"/>
      <c r="L49" s="22"/>
      <c r="M49" s="23">
        <v>6300</v>
      </c>
      <c r="N49" s="31"/>
      <c r="O49" s="23">
        <f>P49+Q49</f>
        <v>6615</v>
      </c>
      <c r="P49" s="23">
        <v>6615</v>
      </c>
      <c r="Q49" s="23">
        <v>0</v>
      </c>
      <c r="R49" s="23">
        <f>S49+T49</f>
        <v>6979</v>
      </c>
      <c r="S49" s="23">
        <f>6979</f>
        <v>6979</v>
      </c>
      <c r="T49" s="23">
        <v>0</v>
      </c>
      <c r="U49" s="23">
        <f>V49+W49</f>
        <v>7363</v>
      </c>
      <c r="V49" s="23">
        <v>7363</v>
      </c>
      <c r="W49" s="23">
        <v>0</v>
      </c>
    </row>
    <row r="50" spans="1:25" ht="90" x14ac:dyDescent="0.25">
      <c r="A50" s="27"/>
      <c r="B50" s="411"/>
      <c r="C50" s="30" t="s">
        <v>244</v>
      </c>
      <c r="D50" s="27" t="s">
        <v>171</v>
      </c>
      <c r="E50" s="22" t="s">
        <v>74</v>
      </c>
      <c r="F50" s="22" t="s">
        <v>36</v>
      </c>
      <c r="G50" s="22" t="s">
        <v>344</v>
      </c>
      <c r="H50" s="22" t="s">
        <v>56</v>
      </c>
      <c r="I50" s="22"/>
      <c r="J50" s="22"/>
      <c r="K50" s="22"/>
      <c r="L50" s="22"/>
      <c r="M50" s="23"/>
      <c r="N50" s="31"/>
      <c r="O50" s="23">
        <f>SUM(P50:Q50)</f>
        <v>0</v>
      </c>
      <c r="P50" s="23"/>
      <c r="Q50" s="23">
        <v>0</v>
      </c>
      <c r="R50" s="23">
        <f>SUM(S50:T50)</f>
        <v>0</v>
      </c>
      <c r="S50" s="23"/>
      <c r="T50" s="23">
        <v>0</v>
      </c>
      <c r="U50" s="23">
        <f>SUM(V50:W50)</f>
        <v>0</v>
      </c>
      <c r="V50" s="23"/>
      <c r="W50" s="23">
        <v>0</v>
      </c>
    </row>
    <row r="51" spans="1:25" ht="31.5" customHeight="1" x14ac:dyDescent="0.25">
      <c r="A51" s="859" t="s">
        <v>245</v>
      </c>
      <c r="B51" s="860"/>
      <c r="C51" s="860"/>
      <c r="D51" s="860"/>
      <c r="E51" s="860"/>
      <c r="F51" s="860"/>
      <c r="G51" s="860"/>
      <c r="H51" s="860"/>
      <c r="I51" s="860"/>
      <c r="J51" s="860"/>
      <c r="K51" s="886"/>
      <c r="L51" s="32"/>
      <c r="M51" s="33">
        <f t="shared" ref="M51:W51" si="18">SUM(M52+M71)</f>
        <v>1436970</v>
      </c>
      <c r="N51" s="214">
        <f t="shared" si="18"/>
        <v>0</v>
      </c>
      <c r="O51" s="33">
        <f t="shared" si="18"/>
        <v>1457703</v>
      </c>
      <c r="P51" s="33">
        <f t="shared" si="18"/>
        <v>1457703</v>
      </c>
      <c r="Q51" s="33">
        <f t="shared" si="18"/>
        <v>0</v>
      </c>
      <c r="R51" s="33">
        <f t="shared" si="18"/>
        <v>1457703</v>
      </c>
      <c r="S51" s="33">
        <f t="shared" si="18"/>
        <v>1457703</v>
      </c>
      <c r="T51" s="33">
        <f t="shared" si="18"/>
        <v>0</v>
      </c>
      <c r="U51" s="33">
        <f t="shared" si="18"/>
        <v>1457703</v>
      </c>
      <c r="V51" s="33">
        <f t="shared" si="18"/>
        <v>1457703</v>
      </c>
      <c r="W51" s="33">
        <f t="shared" si="18"/>
        <v>0</v>
      </c>
    </row>
    <row r="52" spans="1:25" ht="24" customHeight="1" x14ac:dyDescent="0.25">
      <c r="A52" s="391" t="s">
        <v>89</v>
      </c>
      <c r="B52" s="20" t="s">
        <v>90</v>
      </c>
      <c r="C52" s="25"/>
      <c r="D52" s="25"/>
      <c r="E52" s="25"/>
      <c r="F52" s="25"/>
      <c r="G52" s="25"/>
      <c r="H52" s="25"/>
      <c r="I52" s="25"/>
      <c r="J52" s="25"/>
      <c r="K52" s="25"/>
      <c r="L52" s="32"/>
      <c r="M52" s="35">
        <f>SUM(M53+M54+M55+M65+M66+M67+M70)</f>
        <v>1436970</v>
      </c>
      <c r="N52" s="224">
        <f t="shared" ref="N52:W52" si="19">SUM(N53+N54+N55+N66+N67+N70)</f>
        <v>0</v>
      </c>
      <c r="O52" s="35">
        <f t="shared" si="19"/>
        <v>1457703</v>
      </c>
      <c r="P52" s="35">
        <f t="shared" si="19"/>
        <v>1457703</v>
      </c>
      <c r="Q52" s="35">
        <f t="shared" si="19"/>
        <v>0</v>
      </c>
      <c r="R52" s="35">
        <f t="shared" si="19"/>
        <v>1457703</v>
      </c>
      <c r="S52" s="35">
        <f t="shared" si="19"/>
        <v>1457703</v>
      </c>
      <c r="T52" s="35">
        <f t="shared" si="19"/>
        <v>0</v>
      </c>
      <c r="U52" s="35">
        <f t="shared" si="19"/>
        <v>1457703</v>
      </c>
      <c r="V52" s="35">
        <f t="shared" si="19"/>
        <v>1457703</v>
      </c>
      <c r="W52" s="35">
        <f t="shared" si="19"/>
        <v>0</v>
      </c>
    </row>
    <row r="53" spans="1:25" ht="24.75" customHeight="1" x14ac:dyDescent="0.25">
      <c r="A53" s="36" t="s">
        <v>91</v>
      </c>
      <c r="B53" s="20" t="s">
        <v>92</v>
      </c>
      <c r="C53" s="25"/>
      <c r="D53" s="25"/>
      <c r="E53" s="25" t="s">
        <v>68</v>
      </c>
      <c r="F53" s="25" t="s">
        <v>93</v>
      </c>
      <c r="G53" s="25" t="s">
        <v>291</v>
      </c>
      <c r="H53" s="25" t="s">
        <v>51</v>
      </c>
      <c r="I53" s="25"/>
      <c r="J53" s="25"/>
      <c r="K53" s="25"/>
      <c r="L53" s="32"/>
      <c r="M53" s="35">
        <v>2000</v>
      </c>
      <c r="N53" s="224"/>
      <c r="O53" s="35">
        <f>P53+Q53</f>
        <v>1800</v>
      </c>
      <c r="P53" s="35">
        <v>1800</v>
      </c>
      <c r="Q53" s="35">
        <v>0</v>
      </c>
      <c r="R53" s="35">
        <f>O53</f>
        <v>1800</v>
      </c>
      <c r="S53" s="35">
        <f>P53</f>
        <v>1800</v>
      </c>
      <c r="T53" s="35">
        <v>0</v>
      </c>
      <c r="U53" s="35">
        <f>R53</f>
        <v>1800</v>
      </c>
      <c r="V53" s="35">
        <f>S53</f>
        <v>1800</v>
      </c>
      <c r="W53" s="35">
        <v>0</v>
      </c>
    </row>
    <row r="54" spans="1:25" ht="141.75" customHeight="1" x14ac:dyDescent="0.25">
      <c r="A54" s="36" t="s">
        <v>94</v>
      </c>
      <c r="B54" s="20" t="s">
        <v>349</v>
      </c>
      <c r="C54" s="25"/>
      <c r="D54" s="25"/>
      <c r="E54" s="25" t="s">
        <v>37</v>
      </c>
      <c r="F54" s="25" t="s">
        <v>93</v>
      </c>
      <c r="G54" s="25" t="s">
        <v>414</v>
      </c>
      <c r="H54" s="25" t="s">
        <v>51</v>
      </c>
      <c r="I54" s="25" t="s">
        <v>482</v>
      </c>
      <c r="J54" s="25"/>
      <c r="K54" s="25"/>
      <c r="L54" s="32"/>
      <c r="M54" s="35">
        <v>860900</v>
      </c>
      <c r="N54" s="224"/>
      <c r="O54" s="35">
        <f>P54</f>
        <v>860900</v>
      </c>
      <c r="P54" s="35">
        <v>860900</v>
      </c>
      <c r="Q54" s="35">
        <v>0</v>
      </c>
      <c r="R54" s="35">
        <f>S54</f>
        <v>860900</v>
      </c>
      <c r="S54" s="35">
        <f>P54</f>
        <v>860900</v>
      </c>
      <c r="T54" s="35">
        <v>0</v>
      </c>
      <c r="U54" s="35">
        <f>V54</f>
        <v>860900</v>
      </c>
      <c r="V54" s="35">
        <f>S54</f>
        <v>860900</v>
      </c>
      <c r="W54" s="35">
        <v>0</v>
      </c>
    </row>
    <row r="55" spans="1:25" ht="18" customHeight="1" x14ac:dyDescent="0.25">
      <c r="A55" s="412" t="s">
        <v>102</v>
      </c>
      <c r="B55" s="887" t="s">
        <v>248</v>
      </c>
      <c r="C55" s="241"/>
      <c r="D55" s="241"/>
      <c r="E55" s="241"/>
      <c r="F55" s="241"/>
      <c r="G55" s="241"/>
      <c r="H55" s="241"/>
      <c r="I55" s="241"/>
      <c r="J55" s="241"/>
      <c r="K55" s="241"/>
      <c r="L55" s="242"/>
      <c r="M55" s="244">
        <f>SUM(M56:M57)</f>
        <v>461050</v>
      </c>
      <c r="N55" s="246"/>
      <c r="O55" s="244">
        <f t="shared" ref="O55:W55" si="20">SUM(O56:O57)</f>
        <v>489683</v>
      </c>
      <c r="P55" s="244">
        <f t="shared" si="20"/>
        <v>489683</v>
      </c>
      <c r="Q55" s="244">
        <f t="shared" si="20"/>
        <v>0</v>
      </c>
      <c r="R55" s="244">
        <f t="shared" si="20"/>
        <v>489683</v>
      </c>
      <c r="S55" s="244">
        <f t="shared" si="20"/>
        <v>489683</v>
      </c>
      <c r="T55" s="244">
        <f t="shared" si="20"/>
        <v>0</v>
      </c>
      <c r="U55" s="244">
        <f t="shared" si="20"/>
        <v>489683</v>
      </c>
      <c r="V55" s="244">
        <f t="shared" si="20"/>
        <v>489683</v>
      </c>
      <c r="W55" s="244">
        <f t="shared" si="20"/>
        <v>0</v>
      </c>
    </row>
    <row r="56" spans="1:25" ht="18.75" customHeight="1" x14ac:dyDescent="0.25">
      <c r="A56" s="413"/>
      <c r="B56" s="888"/>
      <c r="C56" s="241"/>
      <c r="D56" s="241"/>
      <c r="E56" s="240" t="s">
        <v>37</v>
      </c>
      <c r="F56" s="240" t="s">
        <v>36</v>
      </c>
      <c r="G56" s="240" t="s">
        <v>483</v>
      </c>
      <c r="H56" s="240" t="s">
        <v>51</v>
      </c>
      <c r="I56" s="240"/>
      <c r="J56" s="241"/>
      <c r="K56" s="241"/>
      <c r="L56" s="242"/>
      <c r="M56" s="244"/>
      <c r="N56" s="246"/>
      <c r="O56" s="244"/>
      <c r="P56" s="244"/>
      <c r="Q56" s="244">
        <v>0</v>
      </c>
      <c r="R56" s="244"/>
      <c r="S56" s="244"/>
      <c r="T56" s="244">
        <v>0</v>
      </c>
      <c r="U56" s="244"/>
      <c r="V56" s="244"/>
      <c r="W56" s="244">
        <v>0</v>
      </c>
    </row>
    <row r="57" spans="1:25" ht="17.25" customHeight="1" x14ac:dyDescent="0.25">
      <c r="A57" s="413"/>
      <c r="B57" s="888"/>
      <c r="C57" s="241"/>
      <c r="D57" s="241"/>
      <c r="E57" s="241"/>
      <c r="F57" s="241"/>
      <c r="G57" s="241"/>
      <c r="H57" s="241"/>
      <c r="I57" s="241"/>
      <c r="J57" s="241"/>
      <c r="K57" s="241"/>
      <c r="L57" s="242"/>
      <c r="M57" s="244">
        <f>M58+M62</f>
        <v>461050</v>
      </c>
      <c r="N57" s="246"/>
      <c r="O57" s="244">
        <f t="shared" ref="O57:W57" si="21">SUM(O58+O61+O62)</f>
        <v>489683</v>
      </c>
      <c r="P57" s="244">
        <f>SUM(P58+P61+P62)</f>
        <v>489683</v>
      </c>
      <c r="Q57" s="244">
        <f t="shared" si="21"/>
        <v>0</v>
      </c>
      <c r="R57" s="244">
        <f t="shared" si="21"/>
        <v>489683</v>
      </c>
      <c r="S57" s="244">
        <f t="shared" si="21"/>
        <v>489683</v>
      </c>
      <c r="T57" s="244">
        <f t="shared" si="21"/>
        <v>0</v>
      </c>
      <c r="U57" s="244">
        <f t="shared" si="21"/>
        <v>489683</v>
      </c>
      <c r="V57" s="244">
        <f t="shared" si="21"/>
        <v>489683</v>
      </c>
      <c r="W57" s="244">
        <f t="shared" si="21"/>
        <v>0</v>
      </c>
    </row>
    <row r="58" spans="1:25" ht="21.75" customHeight="1" x14ac:dyDescent="0.25">
      <c r="A58" s="413"/>
      <c r="B58" s="888"/>
      <c r="C58" s="241"/>
      <c r="D58" s="241"/>
      <c r="E58" s="241" t="s">
        <v>104</v>
      </c>
      <c r="F58" s="241" t="s">
        <v>68</v>
      </c>
      <c r="G58" s="241" t="s">
        <v>484</v>
      </c>
      <c r="H58" s="241" t="s">
        <v>51</v>
      </c>
      <c r="I58" s="241" t="s">
        <v>485</v>
      </c>
      <c r="J58" s="241"/>
      <c r="K58" s="241"/>
      <c r="L58" s="242"/>
      <c r="M58" s="486">
        <f>SUM(M59:M60)</f>
        <v>345600</v>
      </c>
      <c r="N58" s="246"/>
      <c r="O58" s="244">
        <f>SUM(O59:O60)</f>
        <v>364608</v>
      </c>
      <c r="P58" s="244">
        <f>SUM(P59:P60)</f>
        <v>364608</v>
      </c>
      <c r="Q58" s="244">
        <f t="shared" ref="Q58:W58" si="22">SUM(Q59:Q60)</f>
        <v>0</v>
      </c>
      <c r="R58" s="244">
        <f t="shared" si="22"/>
        <v>364608</v>
      </c>
      <c r="S58" s="244">
        <f t="shared" si="22"/>
        <v>364608</v>
      </c>
      <c r="T58" s="244">
        <f t="shared" si="22"/>
        <v>0</v>
      </c>
      <c r="U58" s="244">
        <f t="shared" si="22"/>
        <v>364608</v>
      </c>
      <c r="V58" s="244">
        <f t="shared" si="22"/>
        <v>364608</v>
      </c>
      <c r="W58" s="244">
        <f t="shared" si="22"/>
        <v>0</v>
      </c>
    </row>
    <row r="59" spans="1:25" ht="21" customHeight="1" x14ac:dyDescent="0.25">
      <c r="A59" s="413"/>
      <c r="B59" s="888"/>
      <c r="C59" s="241"/>
      <c r="D59" s="241"/>
      <c r="E59" s="642" t="s">
        <v>107</v>
      </c>
      <c r="F59" s="645"/>
      <c r="G59" s="646"/>
      <c r="H59" s="241"/>
      <c r="I59" s="241"/>
      <c r="J59" s="241"/>
      <c r="K59" s="241"/>
      <c r="L59" s="242"/>
      <c r="M59" s="486">
        <v>345600</v>
      </c>
      <c r="N59" s="246"/>
      <c r="O59" s="244">
        <f>P59</f>
        <v>364608</v>
      </c>
      <c r="P59" s="244">
        <v>364608</v>
      </c>
      <c r="Q59" s="244">
        <v>0</v>
      </c>
      <c r="R59" s="244">
        <f>S59</f>
        <v>364608</v>
      </c>
      <c r="S59" s="244">
        <v>364608</v>
      </c>
      <c r="T59" s="244">
        <v>0</v>
      </c>
      <c r="U59" s="244">
        <f>V59</f>
        <v>364608</v>
      </c>
      <c r="V59" s="244">
        <v>364608</v>
      </c>
      <c r="W59" s="244">
        <v>0</v>
      </c>
    </row>
    <row r="60" spans="1:25" ht="21" customHeight="1" x14ac:dyDescent="0.25">
      <c r="A60" s="413"/>
      <c r="B60" s="888"/>
      <c r="C60" s="241"/>
      <c r="D60" s="241"/>
      <c r="E60" s="642" t="s">
        <v>108</v>
      </c>
      <c r="F60" s="645"/>
      <c r="G60" s="646"/>
      <c r="H60" s="241"/>
      <c r="I60" s="241"/>
      <c r="J60" s="241"/>
      <c r="K60" s="241"/>
      <c r="L60" s="242"/>
      <c r="M60" s="486"/>
      <c r="N60" s="246"/>
      <c r="O60" s="244">
        <f>SUM(P60:Q60)</f>
        <v>0</v>
      </c>
      <c r="P60" s="244"/>
      <c r="Q60" s="244">
        <v>0</v>
      </c>
      <c r="R60" s="244">
        <f>SUM(S60:T60)</f>
        <v>0</v>
      </c>
      <c r="S60" s="244"/>
      <c r="T60" s="244">
        <v>0</v>
      </c>
      <c r="U60" s="244">
        <f>SUM(V60:W60)</f>
        <v>0</v>
      </c>
      <c r="V60" s="244"/>
      <c r="W60" s="244">
        <v>0</v>
      </c>
      <c r="Y60" s="215"/>
    </row>
    <row r="61" spans="1:25" ht="18" customHeight="1" x14ac:dyDescent="0.25">
      <c r="A61" s="413"/>
      <c r="B61" s="888"/>
      <c r="C61" s="241"/>
      <c r="D61" s="241"/>
      <c r="E61" s="241" t="s">
        <v>104</v>
      </c>
      <c r="F61" s="241" t="s">
        <v>68</v>
      </c>
      <c r="G61" s="241" t="s">
        <v>486</v>
      </c>
      <c r="H61" s="241" t="s">
        <v>51</v>
      </c>
      <c r="I61" s="241"/>
      <c r="J61" s="241"/>
      <c r="K61" s="241"/>
      <c r="L61" s="242"/>
      <c r="M61" s="486">
        <v>0</v>
      </c>
      <c r="N61" s="246"/>
      <c r="O61" s="244">
        <v>0</v>
      </c>
      <c r="P61" s="244">
        <v>0</v>
      </c>
      <c r="Q61" s="244">
        <v>0</v>
      </c>
      <c r="R61" s="244">
        <v>0</v>
      </c>
      <c r="S61" s="244">
        <v>0</v>
      </c>
      <c r="T61" s="244">
        <v>0</v>
      </c>
      <c r="U61" s="244">
        <v>0</v>
      </c>
      <c r="V61" s="244">
        <v>0</v>
      </c>
      <c r="W61" s="244">
        <v>0</v>
      </c>
      <c r="Y61" s="215"/>
    </row>
    <row r="62" spans="1:25" ht="18" customHeight="1" x14ac:dyDescent="0.25">
      <c r="A62" s="413"/>
      <c r="B62" s="888"/>
      <c r="C62" s="241"/>
      <c r="D62" s="241"/>
      <c r="E62" s="241" t="s">
        <v>104</v>
      </c>
      <c r="F62" s="241" t="s">
        <v>68</v>
      </c>
      <c r="G62" s="241" t="s">
        <v>118</v>
      </c>
      <c r="H62" s="241" t="s">
        <v>51</v>
      </c>
      <c r="I62" s="241"/>
      <c r="J62" s="241"/>
      <c r="K62" s="241"/>
      <c r="L62" s="242"/>
      <c r="M62" s="486">
        <f>SUM(M63:M64)</f>
        <v>115450</v>
      </c>
      <c r="N62" s="246">
        <f>SUM(N63:N65)</f>
        <v>0</v>
      </c>
      <c r="O62" s="244">
        <f>SUM(O63:O65)</f>
        <v>125075</v>
      </c>
      <c r="P62" s="244">
        <f>SUM(P63:P65)</f>
        <v>125075</v>
      </c>
      <c r="Q62" s="244">
        <f>SUM(Q63:Q65)</f>
        <v>0</v>
      </c>
      <c r="R62" s="244">
        <f>O62</f>
        <v>125075</v>
      </c>
      <c r="S62" s="244">
        <f>P62</f>
        <v>125075</v>
      </c>
      <c r="T62" s="244">
        <f>SUM(T63:T65)</f>
        <v>0</v>
      </c>
      <c r="U62" s="244">
        <f>V62</f>
        <v>125075</v>
      </c>
      <c r="V62" s="244">
        <f>SUM(V63:V65)</f>
        <v>125075</v>
      </c>
      <c r="W62" s="244">
        <f>SUM(W63:W65)</f>
        <v>0</v>
      </c>
    </row>
    <row r="63" spans="1:25" s="73" customFormat="1" ht="22.5" customHeight="1" x14ac:dyDescent="0.25">
      <c r="A63" s="413"/>
      <c r="B63" s="888"/>
      <c r="C63" s="241"/>
      <c r="D63" s="241"/>
      <c r="E63" s="301" t="s">
        <v>104</v>
      </c>
      <c r="F63" s="301" t="s">
        <v>68</v>
      </c>
      <c r="G63" s="301" t="s">
        <v>255</v>
      </c>
      <c r="H63" s="241" t="s">
        <v>51</v>
      </c>
      <c r="I63" s="241"/>
      <c r="J63" s="241"/>
      <c r="K63" s="241"/>
      <c r="L63" s="242"/>
      <c r="M63" s="486">
        <v>53150</v>
      </c>
      <c r="N63" s="246"/>
      <c r="O63" s="244">
        <f>P63</f>
        <v>53150</v>
      </c>
      <c r="P63" s="244">
        <v>53150</v>
      </c>
      <c r="Q63" s="244">
        <v>0</v>
      </c>
      <c r="R63" s="244">
        <f>S63</f>
        <v>53150</v>
      </c>
      <c r="S63" s="244">
        <v>53150</v>
      </c>
      <c r="T63" s="244">
        <v>0</v>
      </c>
      <c r="U63" s="244">
        <v>80820.3</v>
      </c>
      <c r="V63" s="244">
        <v>53150</v>
      </c>
      <c r="W63" s="244">
        <v>0</v>
      </c>
    </row>
    <row r="64" spans="1:25" s="73" customFormat="1" ht="21.75" customHeight="1" x14ac:dyDescent="0.25">
      <c r="A64" s="414"/>
      <c r="B64" s="889"/>
      <c r="C64" s="241"/>
      <c r="D64" s="241"/>
      <c r="E64" s="302" t="s">
        <v>104</v>
      </c>
      <c r="F64" s="302" t="s">
        <v>68</v>
      </c>
      <c r="G64" s="302" t="s">
        <v>450</v>
      </c>
      <c r="H64" s="241" t="s">
        <v>51</v>
      </c>
      <c r="I64" s="241"/>
      <c r="J64" s="241"/>
      <c r="K64" s="241"/>
      <c r="L64" s="242"/>
      <c r="M64" s="486">
        <v>62300</v>
      </c>
      <c r="N64" s="246"/>
      <c r="O64" s="244">
        <f>P64</f>
        <v>62300</v>
      </c>
      <c r="P64" s="244">
        <v>62300</v>
      </c>
      <c r="Q64" s="244">
        <v>0</v>
      </c>
      <c r="R64" s="244">
        <f>O64</f>
        <v>62300</v>
      </c>
      <c r="S64" s="244">
        <f>P64</f>
        <v>62300</v>
      </c>
      <c r="T64" s="244">
        <v>0</v>
      </c>
      <c r="U64" s="244">
        <f>V64</f>
        <v>62300</v>
      </c>
      <c r="V64" s="244">
        <v>62300</v>
      </c>
      <c r="W64" s="244">
        <v>0</v>
      </c>
    </row>
    <row r="65" spans="1:23" ht="51" customHeight="1" x14ac:dyDescent="0.25">
      <c r="A65" s="299"/>
      <c r="B65" s="303" t="s">
        <v>249</v>
      </c>
      <c r="C65" s="241"/>
      <c r="D65" s="241"/>
      <c r="E65" s="304">
        <v>10</v>
      </c>
      <c r="F65" s="305" t="s">
        <v>170</v>
      </c>
      <c r="G65" s="245" t="s">
        <v>319</v>
      </c>
      <c r="H65" s="241" t="s">
        <v>51</v>
      </c>
      <c r="I65" s="241"/>
      <c r="J65" s="241"/>
      <c r="K65" s="241"/>
      <c r="L65" s="242"/>
      <c r="M65" s="376">
        <v>7700</v>
      </c>
      <c r="N65" s="246"/>
      <c r="O65" s="244">
        <f>P65</f>
        <v>9625</v>
      </c>
      <c r="P65" s="244">
        <v>9625</v>
      </c>
      <c r="Q65" s="244">
        <v>0</v>
      </c>
      <c r="R65" s="244">
        <f>S65</f>
        <v>9625</v>
      </c>
      <c r="S65" s="244">
        <v>9625</v>
      </c>
      <c r="T65" s="244">
        <v>0</v>
      </c>
      <c r="U65" s="244">
        <v>9765</v>
      </c>
      <c r="V65" s="244">
        <v>9625</v>
      </c>
      <c r="W65" s="244">
        <v>0</v>
      </c>
    </row>
    <row r="66" spans="1:23" ht="23.25" customHeight="1" x14ac:dyDescent="0.25">
      <c r="A66" s="36" t="s">
        <v>112</v>
      </c>
      <c r="B66" s="20" t="s">
        <v>113</v>
      </c>
      <c r="C66" s="25"/>
      <c r="D66" s="25"/>
      <c r="E66" s="25" t="s">
        <v>104</v>
      </c>
      <c r="F66" s="25" t="s">
        <v>68</v>
      </c>
      <c r="G66" s="25" t="s">
        <v>487</v>
      </c>
      <c r="H66" s="25" t="s">
        <v>51</v>
      </c>
      <c r="I66" s="25"/>
      <c r="J66" s="25"/>
      <c r="K66" s="25"/>
      <c r="L66" s="32"/>
      <c r="M66" s="35">
        <v>0</v>
      </c>
      <c r="N66" s="224"/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</row>
    <row r="67" spans="1:23" ht="51" customHeight="1" x14ac:dyDescent="0.25">
      <c r="A67" s="36" t="s">
        <v>115</v>
      </c>
      <c r="B67" s="20" t="s">
        <v>116</v>
      </c>
      <c r="C67" s="25"/>
      <c r="D67" s="25"/>
      <c r="E67" s="25"/>
      <c r="F67" s="25"/>
      <c r="G67" s="25"/>
      <c r="H67" s="25"/>
      <c r="I67" s="25"/>
      <c r="J67" s="25"/>
      <c r="K67" s="25"/>
      <c r="L67" s="32"/>
      <c r="M67" s="35">
        <f>SUM(M68:M69)</f>
        <v>105320</v>
      </c>
      <c r="N67" s="224"/>
      <c r="O67" s="35">
        <f t="shared" ref="O67:W67" si="23">SUM(O68:O69)</f>
        <v>105320</v>
      </c>
      <c r="P67" s="35">
        <f t="shared" si="23"/>
        <v>105320</v>
      </c>
      <c r="Q67" s="35">
        <f t="shared" si="23"/>
        <v>0</v>
      </c>
      <c r="R67" s="35">
        <f>O67</f>
        <v>105320</v>
      </c>
      <c r="S67" s="35">
        <f>P67</f>
        <v>105320</v>
      </c>
      <c r="T67" s="35">
        <f t="shared" si="23"/>
        <v>0</v>
      </c>
      <c r="U67" s="35">
        <f>V67</f>
        <v>105320</v>
      </c>
      <c r="V67" s="35">
        <f>V68+V69</f>
        <v>105320</v>
      </c>
      <c r="W67" s="35">
        <f t="shared" si="23"/>
        <v>0</v>
      </c>
    </row>
    <row r="68" spans="1:23" ht="17.25" customHeight="1" x14ac:dyDescent="0.25">
      <c r="A68" s="36"/>
      <c r="B68" s="20" t="s">
        <v>117</v>
      </c>
      <c r="C68" s="25"/>
      <c r="D68" s="25"/>
      <c r="E68" s="25" t="s">
        <v>104</v>
      </c>
      <c r="F68" s="25" t="s">
        <v>68</v>
      </c>
      <c r="G68" s="25" t="s">
        <v>487</v>
      </c>
      <c r="H68" s="25" t="s">
        <v>51</v>
      </c>
      <c r="I68" s="25"/>
      <c r="J68" s="25"/>
      <c r="K68" s="25"/>
      <c r="L68" s="32"/>
      <c r="M68" s="35">
        <v>0</v>
      </c>
      <c r="N68" s="224"/>
      <c r="O68" s="35">
        <f>SUM(P68:Q68)</f>
        <v>0</v>
      </c>
      <c r="P68" s="35">
        <v>0</v>
      </c>
      <c r="Q68" s="35">
        <v>0</v>
      </c>
      <c r="R68" s="35">
        <f>SUM(S68:T68)</f>
        <v>0</v>
      </c>
      <c r="S68" s="35">
        <v>0</v>
      </c>
      <c r="T68" s="35">
        <v>0</v>
      </c>
      <c r="U68" s="35">
        <f>SUM(V68:W68)</f>
        <v>0</v>
      </c>
      <c r="V68" s="35">
        <v>0</v>
      </c>
      <c r="W68" s="35">
        <v>0</v>
      </c>
    </row>
    <row r="69" spans="1:23" ht="15.75" customHeight="1" x14ac:dyDescent="0.25">
      <c r="A69" s="36"/>
      <c r="B69" s="426" t="s">
        <v>488</v>
      </c>
      <c r="C69" s="388"/>
      <c r="D69" s="419"/>
      <c r="E69" s="25" t="s">
        <v>104</v>
      </c>
      <c r="F69" s="25" t="s">
        <v>119</v>
      </c>
      <c r="G69" s="25" t="s">
        <v>486</v>
      </c>
      <c r="H69" s="25" t="s">
        <v>51</v>
      </c>
      <c r="I69" s="25"/>
      <c r="J69" s="25"/>
      <c r="K69" s="25"/>
      <c r="L69" s="32"/>
      <c r="M69" s="35">
        <v>105320</v>
      </c>
      <c r="N69" s="224"/>
      <c r="O69" s="35">
        <f>P69</f>
        <v>105320</v>
      </c>
      <c r="P69" s="35">
        <v>105320</v>
      </c>
      <c r="Q69" s="35">
        <v>0</v>
      </c>
      <c r="R69" s="35">
        <f>O69</f>
        <v>105320</v>
      </c>
      <c r="S69" s="35">
        <v>105320</v>
      </c>
      <c r="T69" s="35">
        <v>0</v>
      </c>
      <c r="U69" s="35">
        <f>V69</f>
        <v>105320</v>
      </c>
      <c r="V69" s="35">
        <v>105320</v>
      </c>
      <c r="W69" s="35">
        <v>0</v>
      </c>
    </row>
    <row r="70" spans="1:23" ht="27" customHeight="1" x14ac:dyDescent="0.25">
      <c r="A70" s="36" t="s">
        <v>120</v>
      </c>
      <c r="B70" s="20" t="s">
        <v>121</v>
      </c>
      <c r="C70" s="25"/>
      <c r="D70" s="25"/>
      <c r="E70" s="25" t="s">
        <v>104</v>
      </c>
      <c r="F70" s="25" t="s">
        <v>68</v>
      </c>
      <c r="G70" s="25" t="s">
        <v>489</v>
      </c>
      <c r="H70" s="25" t="s">
        <v>51</v>
      </c>
      <c r="I70" s="25"/>
      <c r="J70" s="25"/>
      <c r="K70" s="25"/>
      <c r="L70" s="32"/>
      <c r="M70" s="35"/>
      <c r="N70" s="224"/>
      <c r="O70" s="35">
        <f>SUM(P70:Q70)</f>
        <v>0</v>
      </c>
      <c r="P70" s="35"/>
      <c r="Q70" s="35">
        <v>0</v>
      </c>
      <c r="R70" s="35">
        <f>SUM(S70:T70)</f>
        <v>0</v>
      </c>
      <c r="S70" s="35"/>
      <c r="T70" s="35">
        <v>0</v>
      </c>
      <c r="U70" s="35">
        <f>SUM(V70:W70)</f>
        <v>0</v>
      </c>
      <c r="V70" s="35"/>
      <c r="W70" s="35">
        <v>0</v>
      </c>
    </row>
    <row r="71" spans="1:23" ht="23.25" customHeight="1" x14ac:dyDescent="0.25">
      <c r="A71" s="36" t="s">
        <v>123</v>
      </c>
      <c r="B71" s="20" t="s">
        <v>124</v>
      </c>
      <c r="C71" s="25"/>
      <c r="D71" s="25"/>
      <c r="E71" s="25"/>
      <c r="F71" s="42"/>
      <c r="G71" s="42"/>
      <c r="H71" s="25"/>
      <c r="I71" s="25"/>
      <c r="J71" s="25"/>
      <c r="K71" s="25"/>
      <c r="L71" s="32"/>
      <c r="M71" s="35">
        <f>SUM(M72:M73)</f>
        <v>0</v>
      </c>
      <c r="N71" s="224"/>
      <c r="O71" s="35">
        <f t="shared" ref="O71:W71" si="24">SUM(O72:O73)</f>
        <v>0</v>
      </c>
      <c r="P71" s="35">
        <f t="shared" si="24"/>
        <v>0</v>
      </c>
      <c r="Q71" s="35">
        <f t="shared" si="24"/>
        <v>0</v>
      </c>
      <c r="R71" s="35">
        <f t="shared" si="24"/>
        <v>0</v>
      </c>
      <c r="S71" s="35">
        <f t="shared" si="24"/>
        <v>0</v>
      </c>
      <c r="T71" s="35">
        <f t="shared" si="24"/>
        <v>0</v>
      </c>
      <c r="U71" s="35">
        <f t="shared" si="24"/>
        <v>0</v>
      </c>
      <c r="V71" s="35">
        <f t="shared" si="24"/>
        <v>0</v>
      </c>
      <c r="W71" s="35">
        <f t="shared" si="24"/>
        <v>0</v>
      </c>
    </row>
    <row r="72" spans="1:23" ht="32.25" customHeight="1" x14ac:dyDescent="0.25">
      <c r="A72" s="27" t="s">
        <v>256</v>
      </c>
      <c r="B72" s="20" t="s">
        <v>257</v>
      </c>
      <c r="C72" s="22"/>
      <c r="D72" s="22"/>
      <c r="E72" s="22" t="s">
        <v>36</v>
      </c>
      <c r="F72" s="22" t="s">
        <v>59</v>
      </c>
      <c r="G72" s="22" t="s">
        <v>420</v>
      </c>
      <c r="H72" s="22" t="s">
        <v>56</v>
      </c>
      <c r="I72" s="22"/>
      <c r="J72" s="22"/>
      <c r="K72" s="22"/>
      <c r="L72" s="22"/>
      <c r="M72" s="23">
        <v>0</v>
      </c>
      <c r="N72" s="31"/>
      <c r="O72" s="23">
        <f>SUM(P72:Q72)</f>
        <v>0</v>
      </c>
      <c r="P72" s="23">
        <f>SUM(M72)</f>
        <v>0</v>
      </c>
      <c r="Q72" s="23">
        <v>0</v>
      </c>
      <c r="R72" s="23">
        <f>SUM(S72:T72)</f>
        <v>0</v>
      </c>
      <c r="S72" s="23">
        <v>0</v>
      </c>
      <c r="T72" s="23">
        <v>0</v>
      </c>
      <c r="U72" s="23">
        <f>SUM(V72:W72)</f>
        <v>0</v>
      </c>
      <c r="V72" s="23">
        <v>0</v>
      </c>
      <c r="W72" s="23">
        <v>0</v>
      </c>
    </row>
    <row r="73" spans="1:23" ht="41.25" customHeight="1" x14ac:dyDescent="0.25">
      <c r="A73" s="27" t="s">
        <v>258</v>
      </c>
      <c r="B73" s="20" t="s">
        <v>259</v>
      </c>
      <c r="C73" s="22"/>
      <c r="D73" s="22"/>
      <c r="E73" s="22" t="s">
        <v>260</v>
      </c>
      <c r="F73" s="22" t="s">
        <v>119</v>
      </c>
      <c r="G73" s="22" t="s">
        <v>421</v>
      </c>
      <c r="H73" s="22" t="s">
        <v>326</v>
      </c>
      <c r="I73" s="22"/>
      <c r="J73" s="22"/>
      <c r="K73" s="22"/>
      <c r="L73" s="431"/>
      <c r="M73" s="487"/>
      <c r="N73" s="29"/>
      <c r="O73" s="23">
        <f>SUM(P73:Q73)</f>
        <v>0</v>
      </c>
      <c r="P73" s="487"/>
      <c r="Q73" s="487">
        <v>0</v>
      </c>
      <c r="R73" s="23">
        <f>SUM(S73:T73)</f>
        <v>0</v>
      </c>
      <c r="S73" s="487"/>
      <c r="T73" s="487">
        <v>0</v>
      </c>
      <c r="U73" s="23">
        <f>SUM(V73:W73)</f>
        <v>0</v>
      </c>
      <c r="V73" s="487"/>
      <c r="W73" s="487">
        <v>0</v>
      </c>
    </row>
    <row r="74" spans="1:23" ht="25.5" customHeight="1" x14ac:dyDescent="0.25">
      <c r="A74" s="859" t="s">
        <v>262</v>
      </c>
      <c r="B74" s="860"/>
      <c r="C74" s="860"/>
      <c r="D74" s="860"/>
      <c r="E74" s="860"/>
      <c r="F74" s="860"/>
      <c r="G74" s="860"/>
      <c r="H74" s="860"/>
      <c r="I74" s="428"/>
      <c r="J74" s="428"/>
      <c r="K74" s="428"/>
      <c r="L74" s="45"/>
      <c r="M74" s="82"/>
      <c r="N74" s="213"/>
      <c r="O74" s="82"/>
      <c r="P74" s="82"/>
      <c r="Q74" s="213"/>
      <c r="R74" s="213"/>
      <c r="S74" s="213"/>
      <c r="T74" s="213"/>
      <c r="U74" s="213"/>
      <c r="V74" s="213"/>
      <c r="W74" s="213"/>
    </row>
    <row r="75" spans="1:23" x14ac:dyDescent="0.25">
      <c r="A75" s="32" t="s">
        <v>126</v>
      </c>
      <c r="B75" s="32" t="s">
        <v>127</v>
      </c>
      <c r="C75" s="22"/>
      <c r="D75" s="22"/>
      <c r="E75" s="22"/>
      <c r="F75" s="22"/>
      <c r="G75" s="22"/>
      <c r="H75" s="22"/>
      <c r="I75" s="22"/>
      <c r="J75" s="22"/>
      <c r="K75" s="22"/>
      <c r="L75" s="458"/>
      <c r="M75" s="488"/>
      <c r="N75" s="225"/>
      <c r="O75" s="488"/>
      <c r="P75" s="488"/>
      <c r="Q75" s="225"/>
      <c r="R75" s="225"/>
      <c r="S75" s="225"/>
      <c r="T75" s="225"/>
      <c r="U75" s="225"/>
      <c r="V75" s="225"/>
      <c r="W75" s="225"/>
    </row>
    <row r="76" spans="1:23" ht="33.75" x14ac:dyDescent="0.25">
      <c r="A76" s="27" t="s">
        <v>128</v>
      </c>
      <c r="B76" s="36" t="s">
        <v>129</v>
      </c>
      <c r="C76" s="27"/>
      <c r="D76" s="27"/>
      <c r="E76" s="27"/>
      <c r="F76" s="27"/>
      <c r="G76" s="27"/>
      <c r="H76" s="27"/>
      <c r="I76" s="27"/>
      <c r="J76" s="27"/>
      <c r="K76" s="27"/>
      <c r="L76" s="22"/>
      <c r="M76" s="23"/>
      <c r="N76" s="31"/>
      <c r="O76" s="23"/>
      <c r="P76" s="23"/>
      <c r="Q76" s="31"/>
      <c r="R76" s="31"/>
      <c r="S76" s="31"/>
      <c r="T76" s="31"/>
      <c r="U76" s="31"/>
      <c r="V76" s="31"/>
      <c r="W76" s="31"/>
    </row>
    <row r="77" spans="1:23" x14ac:dyDescent="0.25">
      <c r="A77" s="27" t="s">
        <v>130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3"/>
      <c r="N77" s="31"/>
      <c r="O77" s="23"/>
      <c r="P77" s="23"/>
      <c r="Q77" s="31"/>
      <c r="R77" s="31"/>
      <c r="S77" s="31"/>
      <c r="T77" s="31"/>
      <c r="U77" s="31"/>
      <c r="V77" s="31"/>
      <c r="W77" s="31"/>
    </row>
    <row r="78" spans="1:23" x14ac:dyDescent="0.25">
      <c r="A78" s="27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3"/>
      <c r="N78" s="31"/>
      <c r="O78" s="23"/>
      <c r="P78" s="23"/>
      <c r="Q78" s="31"/>
      <c r="R78" s="31"/>
      <c r="S78" s="31"/>
      <c r="T78" s="31"/>
      <c r="U78" s="31"/>
      <c r="V78" s="31"/>
      <c r="W78" s="31"/>
    </row>
    <row r="79" spans="1:23" ht="22.5" x14ac:dyDescent="0.25">
      <c r="A79" s="27" t="s">
        <v>131</v>
      </c>
      <c r="B79" s="20" t="s">
        <v>263</v>
      </c>
      <c r="C79" s="473" t="s">
        <v>35</v>
      </c>
      <c r="D79" s="22"/>
      <c r="E79" s="22"/>
      <c r="F79" s="22"/>
      <c r="G79" s="22"/>
      <c r="H79" s="22"/>
      <c r="I79" s="22"/>
      <c r="J79" s="22"/>
      <c r="K79" s="22"/>
      <c r="L79" s="22"/>
      <c r="M79" s="23"/>
      <c r="N79" s="31"/>
      <c r="O79" s="23"/>
      <c r="P79" s="23"/>
      <c r="Q79" s="31"/>
      <c r="R79" s="31"/>
      <c r="S79" s="31"/>
      <c r="T79" s="31"/>
      <c r="U79" s="31"/>
      <c r="V79" s="31"/>
      <c r="W79" s="31"/>
    </row>
    <row r="80" spans="1:23" x14ac:dyDescent="0.25">
      <c r="A80" s="27" t="s">
        <v>133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3"/>
      <c r="N80" s="31"/>
      <c r="O80" s="23"/>
      <c r="P80" s="23"/>
      <c r="Q80" s="31"/>
      <c r="R80" s="31"/>
      <c r="S80" s="31"/>
      <c r="T80" s="31"/>
      <c r="U80" s="31"/>
      <c r="V80" s="31"/>
      <c r="W80" s="31"/>
    </row>
    <row r="81" spans="1:23" x14ac:dyDescent="0.25">
      <c r="A81" s="27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3"/>
      <c r="N81" s="31"/>
      <c r="O81" s="23"/>
      <c r="P81" s="23"/>
      <c r="Q81" s="31"/>
      <c r="R81" s="31"/>
      <c r="S81" s="31"/>
      <c r="T81" s="31"/>
      <c r="U81" s="31"/>
      <c r="V81" s="31"/>
      <c r="W81" s="31"/>
    </row>
    <row r="82" spans="1:23" x14ac:dyDescent="0.25">
      <c r="A82" s="27" t="s">
        <v>134</v>
      </c>
      <c r="B82" s="20" t="s">
        <v>132</v>
      </c>
      <c r="C82" s="473" t="s">
        <v>35</v>
      </c>
      <c r="D82" s="22"/>
      <c r="E82" s="22"/>
      <c r="F82" s="22"/>
      <c r="G82" s="22"/>
      <c r="H82" s="22"/>
      <c r="I82" s="22"/>
      <c r="J82" s="22"/>
      <c r="K82" s="22"/>
      <c r="L82" s="22"/>
      <c r="M82" s="23"/>
      <c r="N82" s="31"/>
      <c r="O82" s="23"/>
      <c r="P82" s="23"/>
      <c r="Q82" s="31"/>
      <c r="R82" s="31"/>
      <c r="S82" s="31"/>
      <c r="T82" s="31"/>
      <c r="U82" s="31"/>
      <c r="V82" s="31"/>
      <c r="W82" s="31"/>
    </row>
    <row r="83" spans="1:23" x14ac:dyDescent="0.25">
      <c r="A83" s="27" t="s">
        <v>136</v>
      </c>
      <c r="B83" s="20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3"/>
      <c r="N83" s="31"/>
      <c r="O83" s="23"/>
      <c r="P83" s="23"/>
      <c r="Q83" s="31"/>
      <c r="R83" s="31"/>
      <c r="S83" s="31"/>
      <c r="T83" s="31"/>
      <c r="U83" s="31"/>
      <c r="V83" s="31"/>
      <c r="W83" s="31"/>
    </row>
    <row r="84" spans="1:23" x14ac:dyDescent="0.25">
      <c r="A84" s="27" t="s">
        <v>137</v>
      </c>
      <c r="B84" s="32" t="s">
        <v>138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3"/>
      <c r="N84" s="31"/>
      <c r="O84" s="23"/>
      <c r="P84" s="23"/>
      <c r="Q84" s="31"/>
      <c r="R84" s="31"/>
      <c r="S84" s="31"/>
      <c r="T84" s="31"/>
      <c r="U84" s="31"/>
      <c r="V84" s="31"/>
      <c r="W84" s="31"/>
    </row>
    <row r="85" spans="1:23" ht="33.75" x14ac:dyDescent="0.25">
      <c r="A85" s="27" t="s">
        <v>139</v>
      </c>
      <c r="B85" s="36" t="s">
        <v>140</v>
      </c>
      <c r="C85" s="27"/>
      <c r="D85" s="27"/>
      <c r="E85" s="27"/>
      <c r="F85" s="27"/>
      <c r="G85" s="27"/>
      <c r="H85" s="27"/>
      <c r="I85" s="27"/>
      <c r="J85" s="27"/>
      <c r="K85" s="22"/>
      <c r="L85" s="22"/>
      <c r="M85" s="23"/>
      <c r="N85" s="31"/>
      <c r="O85" s="23"/>
      <c r="P85" s="23"/>
      <c r="Q85" s="31"/>
      <c r="R85" s="31"/>
      <c r="S85" s="31"/>
      <c r="T85" s="31"/>
      <c r="U85" s="31"/>
      <c r="V85" s="31"/>
      <c r="W85" s="31"/>
    </row>
    <row r="86" spans="1:23" x14ac:dyDescent="0.25">
      <c r="A86" s="27" t="s">
        <v>130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3"/>
      <c r="N86" s="31"/>
      <c r="O86" s="23"/>
      <c r="P86" s="23"/>
      <c r="Q86" s="31"/>
      <c r="R86" s="31"/>
      <c r="S86" s="31"/>
      <c r="T86" s="31"/>
      <c r="U86" s="31"/>
      <c r="V86" s="31"/>
      <c r="W86" s="31"/>
    </row>
    <row r="87" spans="1:23" x14ac:dyDescent="0.25">
      <c r="A87" s="27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3"/>
      <c r="N87" s="31"/>
      <c r="O87" s="23"/>
      <c r="P87" s="23"/>
      <c r="Q87" s="31"/>
      <c r="R87" s="31"/>
      <c r="S87" s="31"/>
      <c r="T87" s="31"/>
      <c r="U87" s="31"/>
      <c r="V87" s="31"/>
      <c r="W87" s="31"/>
    </row>
    <row r="88" spans="1:23" ht="22.5" x14ac:dyDescent="0.25">
      <c r="A88" s="27" t="s">
        <v>141</v>
      </c>
      <c r="B88" s="20" t="s">
        <v>264</v>
      </c>
      <c r="C88" s="473" t="s">
        <v>35</v>
      </c>
      <c r="D88" s="22"/>
      <c r="E88" s="22"/>
      <c r="F88" s="22"/>
      <c r="G88" s="22"/>
      <c r="H88" s="22"/>
      <c r="I88" s="22"/>
      <c r="J88" s="22"/>
      <c r="K88" s="22"/>
      <c r="L88" s="22"/>
      <c r="M88" s="23"/>
      <c r="N88" s="31"/>
      <c r="O88" s="23"/>
      <c r="P88" s="23"/>
      <c r="Q88" s="31"/>
      <c r="R88" s="31"/>
      <c r="S88" s="31"/>
      <c r="T88" s="31"/>
      <c r="U88" s="31"/>
      <c r="V88" s="31"/>
      <c r="W88" s="31"/>
    </row>
    <row r="89" spans="1:23" x14ac:dyDescent="0.25">
      <c r="A89" s="27" t="s">
        <v>143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3"/>
      <c r="N89" s="31"/>
      <c r="O89" s="23"/>
      <c r="P89" s="23"/>
      <c r="Q89" s="31"/>
      <c r="R89" s="31"/>
      <c r="S89" s="31"/>
      <c r="T89" s="31"/>
      <c r="U89" s="31"/>
      <c r="V89" s="31"/>
      <c r="W89" s="31"/>
    </row>
    <row r="90" spans="1:23" x14ac:dyDescent="0.25">
      <c r="A90" s="27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3"/>
      <c r="N90" s="31"/>
      <c r="O90" s="23"/>
      <c r="P90" s="23"/>
      <c r="Q90" s="31"/>
      <c r="R90" s="31"/>
      <c r="S90" s="31"/>
      <c r="T90" s="31"/>
      <c r="U90" s="31"/>
      <c r="V90" s="31"/>
      <c r="W90" s="31"/>
    </row>
    <row r="91" spans="1:23" x14ac:dyDescent="0.25">
      <c r="A91" s="27" t="s">
        <v>144</v>
      </c>
      <c r="B91" s="20" t="s">
        <v>142</v>
      </c>
      <c r="C91" s="473" t="s">
        <v>35</v>
      </c>
      <c r="D91" s="22"/>
      <c r="E91" s="22"/>
      <c r="F91" s="22"/>
      <c r="G91" s="22"/>
      <c r="H91" s="22"/>
      <c r="I91" s="22"/>
      <c r="J91" s="22"/>
      <c r="K91" s="22"/>
      <c r="L91" s="22"/>
      <c r="M91" s="23"/>
      <c r="N91" s="31"/>
      <c r="O91" s="23"/>
      <c r="P91" s="23"/>
      <c r="Q91" s="31"/>
      <c r="R91" s="31"/>
      <c r="S91" s="31"/>
      <c r="T91" s="31"/>
      <c r="U91" s="31"/>
      <c r="V91" s="31"/>
      <c r="W91" s="31"/>
    </row>
    <row r="92" spans="1:23" x14ac:dyDescent="0.25">
      <c r="A92" s="27" t="s">
        <v>146</v>
      </c>
      <c r="B92" s="20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3"/>
      <c r="N92" s="31"/>
      <c r="O92" s="23"/>
      <c r="P92" s="23"/>
      <c r="Q92" s="31"/>
      <c r="R92" s="31"/>
      <c r="S92" s="31"/>
      <c r="T92" s="31"/>
      <c r="U92" s="31"/>
      <c r="V92" s="31"/>
      <c r="W92" s="31"/>
    </row>
    <row r="93" spans="1:23" x14ac:dyDescent="0.25">
      <c r="A93" s="27"/>
      <c r="B93" s="20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3"/>
      <c r="N93" s="31"/>
      <c r="O93" s="23"/>
      <c r="P93" s="23"/>
      <c r="Q93" s="31"/>
      <c r="R93" s="31"/>
      <c r="S93" s="31"/>
      <c r="T93" s="31"/>
      <c r="U93" s="31"/>
      <c r="V93" s="31"/>
      <c r="W93" s="31"/>
    </row>
    <row r="94" spans="1:23" x14ac:dyDescent="0.25">
      <c r="A94" s="27"/>
      <c r="B94" s="20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3"/>
      <c r="N94" s="31"/>
      <c r="O94" s="23"/>
      <c r="P94" s="23"/>
      <c r="Q94" s="31"/>
      <c r="R94" s="31"/>
      <c r="S94" s="31"/>
      <c r="T94" s="31"/>
      <c r="U94" s="31"/>
      <c r="V94" s="31"/>
      <c r="W94" s="31"/>
    </row>
    <row r="95" spans="1:23" ht="16.5" customHeight="1" x14ac:dyDescent="0.25">
      <c r="A95" s="32" t="s">
        <v>147</v>
      </c>
      <c r="B95" s="391" t="s">
        <v>148</v>
      </c>
      <c r="C95" s="392"/>
      <c r="D95" s="392"/>
      <c r="E95" s="392"/>
      <c r="F95" s="392"/>
      <c r="G95" s="392"/>
      <c r="H95" s="392"/>
      <c r="I95" s="392"/>
      <c r="J95" s="392"/>
      <c r="K95" s="392"/>
      <c r="L95" s="45"/>
      <c r="M95" s="82"/>
      <c r="N95" s="213"/>
      <c r="O95" s="82"/>
      <c r="P95" s="82"/>
      <c r="Q95" s="213"/>
      <c r="R95" s="213"/>
      <c r="S95" s="213"/>
      <c r="T95" s="213"/>
      <c r="U95" s="213"/>
      <c r="V95" s="213"/>
      <c r="W95" s="213"/>
    </row>
    <row r="96" spans="1:23" x14ac:dyDescent="0.25">
      <c r="A96" s="27" t="s">
        <v>149</v>
      </c>
      <c r="B96" s="20"/>
      <c r="C96" s="473" t="s">
        <v>35</v>
      </c>
      <c r="D96" s="22"/>
      <c r="E96" s="22"/>
      <c r="F96" s="22"/>
      <c r="G96" s="22"/>
      <c r="H96" s="22"/>
      <c r="I96" s="22"/>
      <c r="J96" s="22"/>
      <c r="K96" s="22"/>
      <c r="L96" s="22"/>
      <c r="M96" s="23"/>
      <c r="N96" s="31"/>
      <c r="O96" s="23"/>
      <c r="P96" s="23"/>
      <c r="Q96" s="31"/>
      <c r="R96" s="31"/>
      <c r="S96" s="31"/>
      <c r="T96" s="31"/>
      <c r="U96" s="31"/>
      <c r="V96" s="31"/>
      <c r="W96" s="31"/>
    </row>
    <row r="97" spans="1:23" x14ac:dyDescent="0.25">
      <c r="A97" s="27" t="s">
        <v>150</v>
      </c>
      <c r="B97" s="20"/>
      <c r="C97" s="473" t="s">
        <v>35</v>
      </c>
      <c r="D97" s="22"/>
      <c r="E97" s="22"/>
      <c r="F97" s="22"/>
      <c r="G97" s="22"/>
      <c r="H97" s="22"/>
      <c r="I97" s="22"/>
      <c r="J97" s="22"/>
      <c r="K97" s="22"/>
      <c r="L97" s="22"/>
      <c r="M97" s="23"/>
      <c r="N97" s="31"/>
      <c r="O97" s="23"/>
      <c r="P97" s="23"/>
      <c r="Q97" s="31"/>
      <c r="R97" s="31"/>
      <c r="S97" s="31"/>
      <c r="T97" s="31"/>
      <c r="U97" s="31"/>
      <c r="V97" s="31"/>
      <c r="W97" s="31"/>
    </row>
    <row r="98" spans="1:23" x14ac:dyDescent="0.25">
      <c r="A98" s="27"/>
      <c r="B98" s="22"/>
      <c r="C98" s="50"/>
      <c r="D98" s="22"/>
      <c r="E98" s="22"/>
      <c r="F98" s="22"/>
      <c r="G98" s="22"/>
      <c r="H98" s="22"/>
      <c r="I98" s="22"/>
      <c r="J98" s="22"/>
      <c r="K98" s="22"/>
      <c r="L98" s="22"/>
      <c r="M98" s="23"/>
      <c r="N98" s="31"/>
      <c r="O98" s="23"/>
      <c r="P98" s="23"/>
      <c r="Q98" s="31"/>
      <c r="R98" s="31"/>
      <c r="S98" s="31"/>
      <c r="T98" s="31"/>
      <c r="U98" s="31"/>
      <c r="V98" s="31"/>
      <c r="W98" s="31"/>
    </row>
    <row r="99" spans="1:23" ht="18.75" customHeight="1" x14ac:dyDescent="0.25">
      <c r="A99" s="391" t="s">
        <v>265</v>
      </c>
      <c r="B99" s="392"/>
      <c r="C99" s="392"/>
      <c r="D99" s="392"/>
      <c r="E99" s="392"/>
      <c r="F99" s="392"/>
      <c r="G99" s="392"/>
      <c r="H99" s="392"/>
      <c r="I99" s="392"/>
      <c r="J99" s="392"/>
      <c r="K99" s="392"/>
      <c r="L99" s="45"/>
      <c r="M99" s="82"/>
      <c r="N99" s="213"/>
      <c r="O99" s="82"/>
      <c r="P99" s="82"/>
      <c r="Q99" s="213"/>
      <c r="R99" s="213"/>
      <c r="S99" s="213"/>
      <c r="T99" s="213"/>
      <c r="U99" s="213"/>
      <c r="V99" s="213"/>
      <c r="W99" s="213"/>
    </row>
    <row r="100" spans="1:23" x14ac:dyDescent="0.25">
      <c r="A100" s="27" t="s">
        <v>152</v>
      </c>
      <c r="B100" s="22"/>
      <c r="C100" s="50" t="s">
        <v>35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3"/>
      <c r="N100" s="31"/>
      <c r="O100" s="23"/>
      <c r="P100" s="23"/>
      <c r="Q100" s="31"/>
      <c r="R100" s="31"/>
      <c r="S100" s="31"/>
      <c r="T100" s="31"/>
      <c r="U100" s="31"/>
      <c r="V100" s="31"/>
      <c r="W100" s="31"/>
    </row>
    <row r="101" spans="1:23" x14ac:dyDescent="0.25">
      <c r="A101" s="27" t="s">
        <v>153</v>
      </c>
      <c r="B101" s="22"/>
      <c r="C101" s="50" t="s">
        <v>35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3"/>
      <c r="N101" s="31"/>
      <c r="O101" s="23"/>
      <c r="P101" s="23"/>
      <c r="Q101" s="31"/>
      <c r="R101" s="31"/>
      <c r="S101" s="31"/>
      <c r="T101" s="31"/>
      <c r="U101" s="31"/>
      <c r="V101" s="31"/>
      <c r="W101" s="31"/>
    </row>
    <row r="102" spans="1:23" ht="12.75" customHeight="1" x14ac:dyDescent="0.25">
      <c r="A102" s="60" t="s">
        <v>163</v>
      </c>
      <c r="B102" s="391" t="s">
        <v>164</v>
      </c>
      <c r="C102" s="406"/>
      <c r="D102" s="406"/>
      <c r="E102" s="406"/>
      <c r="F102" s="406"/>
      <c r="G102" s="406"/>
      <c r="H102" s="392"/>
      <c r="I102" s="428"/>
      <c r="J102" s="428"/>
      <c r="K102" s="428"/>
      <c r="L102" s="429"/>
      <c r="M102" s="484"/>
      <c r="N102" s="31"/>
      <c r="O102" s="23"/>
      <c r="P102" s="23"/>
      <c r="Q102" s="31"/>
      <c r="R102" s="31"/>
      <c r="S102" s="31"/>
      <c r="T102" s="31"/>
      <c r="U102" s="31"/>
      <c r="V102" s="31"/>
      <c r="W102" s="31"/>
    </row>
    <row r="103" spans="1:23" ht="21" x14ac:dyDescent="0.25">
      <c r="A103" s="27" t="s">
        <v>165</v>
      </c>
      <c r="B103" s="45" t="s">
        <v>166</v>
      </c>
      <c r="C103" s="60" t="s">
        <v>35</v>
      </c>
      <c r="D103" s="32"/>
      <c r="E103" s="22"/>
      <c r="F103" s="22"/>
      <c r="G103" s="22"/>
      <c r="H103" s="22"/>
      <c r="I103" s="22"/>
      <c r="J103" s="22"/>
      <c r="K103" s="22"/>
      <c r="L103" s="22"/>
      <c r="M103" s="23"/>
      <c r="N103" s="31"/>
      <c r="O103" s="23"/>
      <c r="P103" s="23"/>
      <c r="Q103" s="31"/>
      <c r="R103" s="31"/>
      <c r="S103" s="31"/>
      <c r="T103" s="31"/>
      <c r="U103" s="31"/>
      <c r="V103" s="31"/>
      <c r="W103" s="31"/>
    </row>
    <row r="104" spans="1:23" x14ac:dyDescent="0.25">
      <c r="A104" s="19" t="s">
        <v>33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3"/>
      <c r="N104" s="31"/>
      <c r="O104" s="23"/>
      <c r="P104" s="23"/>
      <c r="Q104" s="31"/>
      <c r="R104" s="31"/>
      <c r="S104" s="31"/>
      <c r="T104" s="31"/>
      <c r="U104" s="31"/>
      <c r="V104" s="31"/>
      <c r="W104" s="31"/>
    </row>
    <row r="105" spans="1:23" x14ac:dyDescent="0.25">
      <c r="A105" s="27" t="s">
        <v>49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3"/>
      <c r="N105" s="31"/>
      <c r="O105" s="23"/>
      <c r="P105" s="23"/>
      <c r="Q105" s="31"/>
      <c r="R105" s="31"/>
      <c r="S105" s="31"/>
      <c r="T105" s="31"/>
      <c r="U105" s="31"/>
      <c r="V105" s="31"/>
      <c r="W105" s="31"/>
    </row>
    <row r="106" spans="1:23" ht="21" x14ac:dyDescent="0.25">
      <c r="A106" s="27" t="s">
        <v>167</v>
      </c>
      <c r="B106" s="45" t="s">
        <v>168</v>
      </c>
      <c r="C106" s="473" t="s">
        <v>35</v>
      </c>
      <c r="D106" s="473"/>
      <c r="E106" s="22"/>
      <c r="F106" s="22"/>
      <c r="G106" s="22"/>
      <c r="H106" s="22"/>
      <c r="I106" s="22"/>
      <c r="J106" s="22"/>
      <c r="K106" s="22"/>
      <c r="L106" s="22"/>
      <c r="M106" s="23"/>
      <c r="N106" s="31"/>
      <c r="O106" s="23"/>
      <c r="P106" s="23"/>
      <c r="Q106" s="31"/>
      <c r="R106" s="31"/>
      <c r="S106" s="31"/>
      <c r="T106" s="31"/>
      <c r="U106" s="31"/>
      <c r="V106" s="31"/>
      <c r="W106" s="31"/>
    </row>
    <row r="107" spans="1:23" x14ac:dyDescent="0.25">
      <c r="A107" s="27" t="s">
        <v>64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3"/>
      <c r="N107" s="31"/>
      <c r="O107" s="23"/>
      <c r="P107" s="23"/>
      <c r="Q107" s="31"/>
      <c r="R107" s="31"/>
      <c r="S107" s="31"/>
      <c r="T107" s="31"/>
      <c r="U107" s="31"/>
      <c r="V107" s="31"/>
      <c r="W107" s="31"/>
    </row>
    <row r="108" spans="1:23" x14ac:dyDescent="0.25">
      <c r="A108" s="27" t="s">
        <v>171</v>
      </c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3"/>
      <c r="N108" s="31"/>
      <c r="O108" s="23"/>
      <c r="P108" s="23"/>
      <c r="Q108" s="31"/>
      <c r="R108" s="31"/>
      <c r="S108" s="31"/>
      <c r="T108" s="31"/>
      <c r="U108" s="31"/>
      <c r="V108" s="31"/>
      <c r="W108" s="31"/>
    </row>
    <row r="109" spans="1:23" ht="21" x14ac:dyDescent="0.25">
      <c r="A109" s="32" t="s">
        <v>173</v>
      </c>
      <c r="B109" s="45" t="s">
        <v>174</v>
      </c>
      <c r="C109" s="473" t="s">
        <v>35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3"/>
      <c r="N109" s="31"/>
      <c r="O109" s="23"/>
      <c r="P109" s="23"/>
      <c r="Q109" s="31"/>
      <c r="R109" s="31"/>
      <c r="S109" s="31"/>
      <c r="T109" s="31"/>
      <c r="U109" s="31"/>
      <c r="V109" s="31"/>
      <c r="W109" s="31"/>
    </row>
    <row r="110" spans="1:23" x14ac:dyDescent="0.25">
      <c r="A110" s="27" t="s">
        <v>175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3"/>
      <c r="N110" s="31"/>
      <c r="O110" s="23"/>
      <c r="P110" s="23"/>
      <c r="Q110" s="31"/>
      <c r="R110" s="31"/>
      <c r="S110" s="31"/>
      <c r="T110" s="31"/>
      <c r="U110" s="31"/>
      <c r="V110" s="31"/>
      <c r="W110" s="31"/>
    </row>
    <row r="111" spans="1:23" x14ac:dyDescent="0.25">
      <c r="A111" s="27" t="s">
        <v>176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3"/>
      <c r="N111" s="31"/>
      <c r="O111" s="23"/>
      <c r="P111" s="23"/>
      <c r="Q111" s="31"/>
      <c r="R111" s="31"/>
      <c r="S111" s="31"/>
      <c r="T111" s="31"/>
      <c r="U111" s="31"/>
      <c r="V111" s="31"/>
      <c r="W111" s="31"/>
    </row>
    <row r="112" spans="1:23" x14ac:dyDescent="0.25">
      <c r="A112" s="32" t="s">
        <v>177</v>
      </c>
      <c r="B112" s="32" t="s">
        <v>178</v>
      </c>
      <c r="C112" s="473" t="s">
        <v>35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3"/>
      <c r="N112" s="31"/>
      <c r="O112" s="23"/>
      <c r="P112" s="23"/>
      <c r="Q112" s="31"/>
      <c r="R112" s="31"/>
      <c r="S112" s="31"/>
      <c r="T112" s="31"/>
      <c r="U112" s="31"/>
      <c r="V112" s="31"/>
      <c r="W112" s="31"/>
    </row>
    <row r="113" spans="1:23" x14ac:dyDescent="0.25">
      <c r="A113" s="27" t="s">
        <v>179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3"/>
      <c r="N113" s="31"/>
      <c r="O113" s="23"/>
      <c r="P113" s="23"/>
      <c r="Q113" s="31"/>
      <c r="R113" s="31"/>
      <c r="S113" s="31"/>
      <c r="T113" s="31"/>
      <c r="U113" s="31"/>
      <c r="V113" s="31"/>
      <c r="W113" s="31"/>
    </row>
    <row r="114" spans="1:23" x14ac:dyDescent="0.25">
      <c r="A114" s="27" t="s">
        <v>180</v>
      </c>
      <c r="B114" s="32" t="s">
        <v>181</v>
      </c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3"/>
      <c r="N114" s="31"/>
      <c r="O114" s="23"/>
      <c r="P114" s="23"/>
      <c r="Q114" s="31"/>
      <c r="R114" s="31"/>
      <c r="S114" s="31"/>
      <c r="T114" s="31"/>
      <c r="U114" s="31"/>
      <c r="V114" s="31"/>
      <c r="W114" s="31"/>
    </row>
    <row r="115" spans="1:23" x14ac:dyDescent="0.25">
      <c r="A115" s="27" t="s">
        <v>182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3"/>
      <c r="N115" s="31"/>
      <c r="O115" s="23"/>
      <c r="P115" s="23"/>
      <c r="Q115" s="31"/>
      <c r="R115" s="31"/>
      <c r="S115" s="31"/>
      <c r="T115" s="31"/>
      <c r="U115" s="31"/>
      <c r="V115" s="31"/>
      <c r="W115" s="31"/>
    </row>
    <row r="116" spans="1:23" x14ac:dyDescent="0.25">
      <c r="A116" s="32" t="s">
        <v>183</v>
      </c>
      <c r="B116" s="32" t="s">
        <v>184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3"/>
      <c r="N116" s="31"/>
      <c r="O116" s="23"/>
      <c r="P116" s="23"/>
      <c r="Q116" s="31"/>
      <c r="R116" s="31"/>
      <c r="S116" s="31"/>
      <c r="T116" s="31"/>
      <c r="U116" s="31"/>
      <c r="V116" s="31"/>
      <c r="W116" s="31"/>
    </row>
    <row r="117" spans="1:23" x14ac:dyDescent="0.25">
      <c r="A117" s="27" t="s">
        <v>185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3"/>
      <c r="N117" s="31"/>
      <c r="O117" s="23"/>
      <c r="P117" s="23"/>
      <c r="Q117" s="31"/>
      <c r="R117" s="31"/>
      <c r="S117" s="31"/>
      <c r="T117" s="31"/>
      <c r="U117" s="31"/>
      <c r="V117" s="31"/>
      <c r="W117" s="31"/>
    </row>
    <row r="118" spans="1:23" ht="15.75" customHeight="1" x14ac:dyDescent="0.25">
      <c r="A118" s="60" t="s">
        <v>186</v>
      </c>
      <c r="B118" s="391" t="s">
        <v>430</v>
      </c>
      <c r="C118" s="392"/>
      <c r="D118" s="392"/>
      <c r="E118" s="392"/>
      <c r="F118" s="392"/>
      <c r="G118" s="392"/>
      <c r="H118" s="392"/>
      <c r="I118" s="392"/>
      <c r="J118" s="392"/>
      <c r="K118" s="392"/>
      <c r="L118" s="45"/>
      <c r="M118" s="82"/>
      <c r="N118" s="213"/>
      <c r="O118" s="82"/>
      <c r="P118" s="82"/>
      <c r="Q118" s="213"/>
      <c r="R118" s="213"/>
      <c r="S118" s="213"/>
      <c r="T118" s="213"/>
      <c r="U118" s="213"/>
      <c r="V118" s="213"/>
      <c r="W118" s="213"/>
    </row>
    <row r="119" spans="1:23" ht="21" x14ac:dyDescent="0.25">
      <c r="A119" s="32" t="s">
        <v>165</v>
      </c>
      <c r="B119" s="45" t="s">
        <v>267</v>
      </c>
      <c r="C119" s="473" t="s">
        <v>35</v>
      </c>
      <c r="D119" s="45"/>
      <c r="E119" s="22"/>
      <c r="F119" s="22"/>
      <c r="G119" s="22"/>
      <c r="H119" s="22"/>
      <c r="I119" s="22"/>
      <c r="J119" s="22"/>
      <c r="K119" s="22"/>
      <c r="L119" s="22"/>
      <c r="M119" s="23"/>
      <c r="N119" s="31"/>
      <c r="O119" s="23"/>
      <c r="P119" s="23"/>
      <c r="Q119" s="31"/>
      <c r="R119" s="31"/>
      <c r="S119" s="31"/>
      <c r="T119" s="31"/>
      <c r="U119" s="31"/>
      <c r="V119" s="31"/>
      <c r="W119" s="31"/>
    </row>
    <row r="120" spans="1:23" x14ac:dyDescent="0.25">
      <c r="A120" s="27" t="s">
        <v>33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3"/>
      <c r="N120" s="31"/>
      <c r="O120" s="23"/>
      <c r="P120" s="23"/>
      <c r="Q120" s="227"/>
      <c r="R120" s="227"/>
      <c r="S120" s="31"/>
      <c r="T120" s="31"/>
      <c r="U120" s="31"/>
      <c r="V120" s="31"/>
      <c r="W120" s="31"/>
    </row>
    <row r="121" spans="1:23" x14ac:dyDescent="0.25">
      <c r="A121" s="19" t="s">
        <v>49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3"/>
      <c r="N121" s="31"/>
      <c r="O121" s="23"/>
      <c r="P121" s="23"/>
      <c r="Q121" s="31"/>
      <c r="R121" s="31"/>
      <c r="S121" s="31"/>
      <c r="T121" s="31"/>
      <c r="U121" s="31"/>
      <c r="V121" s="31"/>
      <c r="W121" s="31"/>
    </row>
    <row r="122" spans="1:23" ht="31.5" x14ac:dyDescent="0.25">
      <c r="A122" s="32" t="s">
        <v>167</v>
      </c>
      <c r="B122" s="45" t="s">
        <v>268</v>
      </c>
      <c r="C122" s="473" t="s">
        <v>35</v>
      </c>
      <c r="D122" s="45"/>
      <c r="E122" s="22"/>
      <c r="F122" s="22"/>
      <c r="G122" s="22"/>
      <c r="H122" s="22"/>
      <c r="I122" s="22"/>
      <c r="J122" s="22"/>
      <c r="K122" s="22"/>
      <c r="L122" s="22"/>
      <c r="M122" s="23"/>
      <c r="N122" s="31"/>
      <c r="O122" s="23"/>
      <c r="P122" s="23"/>
      <c r="Q122" s="31"/>
      <c r="R122" s="31"/>
      <c r="S122" s="31"/>
      <c r="T122" s="31"/>
      <c r="U122" s="31"/>
      <c r="V122" s="31"/>
      <c r="W122" s="31"/>
    </row>
    <row r="123" spans="1:23" x14ac:dyDescent="0.25">
      <c r="A123" s="27" t="s">
        <v>64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3"/>
      <c r="N123" s="31"/>
      <c r="O123" s="23"/>
      <c r="P123" s="23"/>
      <c r="Q123" s="31"/>
      <c r="R123" s="31"/>
      <c r="S123" s="31"/>
      <c r="T123" s="31"/>
      <c r="U123" s="31"/>
      <c r="V123" s="31"/>
      <c r="W123" s="31"/>
    </row>
    <row r="124" spans="1:23" x14ac:dyDescent="0.25">
      <c r="A124" s="27" t="s">
        <v>81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3"/>
      <c r="N124" s="31"/>
      <c r="O124" s="23"/>
      <c r="P124" s="23"/>
      <c r="Q124" s="31"/>
      <c r="R124" s="31"/>
      <c r="S124" s="31"/>
      <c r="T124" s="31"/>
      <c r="U124" s="31"/>
      <c r="V124" s="31"/>
      <c r="W124" s="31"/>
    </row>
    <row r="125" spans="1:23" ht="27" customHeight="1" x14ac:dyDescent="0.25">
      <c r="A125" s="60" t="s">
        <v>188</v>
      </c>
      <c r="B125" s="391" t="s">
        <v>269</v>
      </c>
      <c r="C125" s="392"/>
      <c r="D125" s="392"/>
      <c r="E125" s="392"/>
      <c r="F125" s="392"/>
      <c r="G125" s="392"/>
      <c r="H125" s="392"/>
      <c r="I125" s="392"/>
      <c r="J125" s="392"/>
      <c r="K125" s="392"/>
      <c r="L125" s="45"/>
      <c r="M125" s="82"/>
      <c r="N125" s="213"/>
      <c r="O125" s="82"/>
      <c r="P125" s="82"/>
      <c r="Q125" s="213"/>
      <c r="R125" s="213"/>
      <c r="S125" s="213"/>
      <c r="T125" s="213"/>
      <c r="U125" s="213"/>
      <c r="V125" s="213"/>
      <c r="W125" s="213"/>
    </row>
    <row r="126" spans="1:23" x14ac:dyDescent="0.25">
      <c r="A126" s="27" t="s">
        <v>190</v>
      </c>
      <c r="B126" s="22"/>
      <c r="C126" s="473"/>
      <c r="D126" s="22"/>
      <c r="E126" s="22"/>
      <c r="F126" s="22"/>
      <c r="G126" s="22"/>
      <c r="H126" s="22"/>
      <c r="I126" s="22"/>
      <c r="J126" s="22"/>
      <c r="K126" s="22"/>
      <c r="L126" s="22"/>
      <c r="M126" s="23"/>
      <c r="N126" s="31"/>
      <c r="O126" s="23"/>
      <c r="P126" s="23"/>
      <c r="Q126" s="31"/>
      <c r="R126" s="31"/>
      <c r="S126" s="31"/>
      <c r="T126" s="31"/>
      <c r="U126" s="31"/>
      <c r="V126" s="31"/>
      <c r="W126" s="31"/>
    </row>
    <row r="127" spans="1:23" x14ac:dyDescent="0.25">
      <c r="A127" s="27" t="s">
        <v>167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3"/>
      <c r="N127" s="31"/>
      <c r="O127" s="23"/>
      <c r="P127" s="23"/>
      <c r="Q127" s="31"/>
      <c r="R127" s="31"/>
      <c r="S127" s="31"/>
      <c r="T127" s="31"/>
      <c r="U127" s="31"/>
      <c r="V127" s="31"/>
      <c r="W127" s="31"/>
    </row>
    <row r="128" spans="1:23" ht="12.75" customHeight="1" x14ac:dyDescent="0.25">
      <c r="A128" s="60" t="s">
        <v>191</v>
      </c>
      <c r="B128" s="391" t="s">
        <v>192</v>
      </c>
      <c r="C128" s="406"/>
      <c r="D128" s="406"/>
      <c r="E128" s="407"/>
      <c r="F128" s="407"/>
      <c r="G128" s="407"/>
      <c r="H128" s="407"/>
      <c r="I128" s="392"/>
      <c r="J128" s="408"/>
      <c r="K128" s="22"/>
      <c r="L128" s="22"/>
      <c r="M128" s="489"/>
      <c r="N128" s="31"/>
      <c r="O128" s="484"/>
      <c r="P128" s="23"/>
      <c r="Q128" s="31"/>
      <c r="R128" s="226"/>
      <c r="S128" s="31"/>
      <c r="T128" s="31"/>
      <c r="U128" s="31"/>
      <c r="V128" s="226"/>
      <c r="W128" s="31"/>
    </row>
    <row r="129" spans="1:23" x14ac:dyDescent="0.25">
      <c r="A129" s="27" t="s">
        <v>165</v>
      </c>
      <c r="B129" s="32" t="s">
        <v>193</v>
      </c>
      <c r="C129" s="473" t="s">
        <v>35</v>
      </c>
      <c r="D129" s="32"/>
      <c r="E129" s="22"/>
      <c r="F129" s="22"/>
      <c r="G129" s="22"/>
      <c r="H129" s="22"/>
      <c r="I129" s="22"/>
      <c r="J129" s="22"/>
      <c r="K129" s="22"/>
      <c r="L129" s="22"/>
      <c r="M129" s="23"/>
      <c r="N129" s="31"/>
      <c r="O129" s="23"/>
      <c r="P129" s="23"/>
      <c r="Q129" s="31"/>
      <c r="R129" s="31"/>
      <c r="S129" s="31"/>
      <c r="T129" s="31"/>
      <c r="U129" s="31"/>
      <c r="V129" s="31"/>
      <c r="W129" s="31"/>
    </row>
    <row r="130" spans="1:23" ht="21" x14ac:dyDescent="0.25">
      <c r="A130" s="19" t="s">
        <v>33</v>
      </c>
      <c r="B130" s="45" t="s">
        <v>194</v>
      </c>
      <c r="C130" s="473" t="s">
        <v>35</v>
      </c>
      <c r="D130" s="45"/>
      <c r="E130" s="22"/>
      <c r="F130" s="22"/>
      <c r="G130" s="22"/>
      <c r="H130" s="22"/>
      <c r="I130" s="22"/>
      <c r="J130" s="22"/>
      <c r="K130" s="22"/>
      <c r="L130" s="22"/>
      <c r="M130" s="23"/>
      <c r="N130" s="31"/>
      <c r="O130" s="23"/>
      <c r="P130" s="23"/>
      <c r="Q130" s="31"/>
      <c r="R130" s="31"/>
      <c r="S130" s="31"/>
      <c r="T130" s="31"/>
      <c r="U130" s="31"/>
      <c r="V130" s="31"/>
      <c r="W130" s="31"/>
    </row>
    <row r="131" spans="1:23" x14ac:dyDescent="0.25">
      <c r="A131" s="27">
        <v>2</v>
      </c>
      <c r="B131" s="32" t="s">
        <v>195</v>
      </c>
      <c r="C131" s="473" t="s">
        <v>35</v>
      </c>
      <c r="D131" s="32"/>
      <c r="E131" s="22"/>
      <c r="F131" s="22"/>
      <c r="G131" s="22"/>
      <c r="H131" s="22"/>
      <c r="I131" s="22"/>
      <c r="J131" s="22"/>
      <c r="K131" s="22"/>
      <c r="L131" s="22"/>
      <c r="M131" s="23"/>
      <c r="N131" s="31"/>
      <c r="O131" s="23"/>
      <c r="P131" s="23"/>
      <c r="Q131" s="31"/>
      <c r="R131" s="31"/>
      <c r="S131" s="31"/>
      <c r="T131" s="31"/>
      <c r="U131" s="31"/>
      <c r="V131" s="31"/>
      <c r="W131" s="31"/>
    </row>
    <row r="132" spans="1:23" x14ac:dyDescent="0.25">
      <c r="A132" s="27" t="s">
        <v>64</v>
      </c>
      <c r="B132" s="63"/>
      <c r="C132" s="473" t="s">
        <v>35</v>
      </c>
      <c r="D132" s="63"/>
      <c r="E132" s="22"/>
      <c r="F132" s="22"/>
      <c r="G132" s="22"/>
      <c r="H132" s="22"/>
      <c r="I132" s="22"/>
      <c r="J132" s="22"/>
      <c r="K132" s="22"/>
      <c r="L132" s="22"/>
      <c r="M132" s="23"/>
      <c r="N132" s="31"/>
      <c r="O132" s="23"/>
      <c r="P132" s="23"/>
      <c r="Q132" s="31"/>
      <c r="R132" s="226"/>
      <c r="S132" s="31"/>
      <c r="T132" s="31"/>
      <c r="U132" s="31"/>
      <c r="V132" s="31"/>
      <c r="W132" s="31"/>
    </row>
    <row r="133" spans="1:23" x14ac:dyDescent="0.25">
      <c r="A133" s="27">
        <v>3</v>
      </c>
      <c r="B133" s="45" t="s">
        <v>270</v>
      </c>
      <c r="C133" s="473" t="s">
        <v>35</v>
      </c>
      <c r="D133" s="32"/>
      <c r="E133" s="22"/>
      <c r="F133" s="22"/>
      <c r="G133" s="22"/>
      <c r="H133" s="22"/>
      <c r="I133" s="22"/>
      <c r="J133" s="22"/>
      <c r="K133" s="22"/>
      <c r="L133" s="22"/>
      <c r="M133" s="23"/>
      <c r="N133" s="31"/>
      <c r="O133" s="23"/>
      <c r="P133" s="23"/>
      <c r="Q133" s="31"/>
      <c r="R133" s="31"/>
      <c r="S133" s="31"/>
      <c r="T133" s="31"/>
      <c r="U133" s="31"/>
      <c r="V133" s="31"/>
      <c r="W133" s="31"/>
    </row>
    <row r="134" spans="1:23" x14ac:dyDescent="0.25">
      <c r="A134" s="27" t="s">
        <v>197</v>
      </c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3"/>
      <c r="N134" s="31"/>
      <c r="O134" s="23"/>
      <c r="P134" s="23"/>
      <c r="Q134" s="31"/>
      <c r="R134" s="31"/>
      <c r="S134" s="31"/>
      <c r="T134" s="31"/>
      <c r="U134" s="31"/>
      <c r="V134" s="31"/>
      <c r="W134" s="31"/>
    </row>
    <row r="135" spans="1:23" x14ac:dyDescent="0.25">
      <c r="A135" s="27" t="s">
        <v>123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3"/>
      <c r="N135" s="31"/>
      <c r="O135" s="23"/>
      <c r="P135" s="23"/>
      <c r="Q135" s="31"/>
      <c r="R135" s="31"/>
      <c r="S135" s="31"/>
      <c r="T135" s="31"/>
      <c r="U135" s="31"/>
      <c r="V135" s="31"/>
      <c r="W135" s="31"/>
    </row>
    <row r="136" spans="1:23" ht="21" x14ac:dyDescent="0.25">
      <c r="A136" s="64" t="s">
        <v>198</v>
      </c>
      <c r="B136" s="46" t="s">
        <v>199</v>
      </c>
      <c r="C136" s="46"/>
      <c r="D136" s="46"/>
      <c r="E136" s="46"/>
      <c r="F136" s="46"/>
      <c r="G136" s="46"/>
      <c r="H136" s="46"/>
      <c r="I136" s="46"/>
      <c r="J136" s="65"/>
      <c r="K136" s="65"/>
      <c r="L136" s="65"/>
      <c r="M136" s="490"/>
      <c r="N136" s="228"/>
      <c r="O136" s="490"/>
      <c r="P136" s="490"/>
      <c r="Q136" s="228"/>
      <c r="R136" s="228"/>
      <c r="S136" s="228"/>
      <c r="T136" s="228"/>
      <c r="U136" s="228"/>
      <c r="V136" s="228"/>
      <c r="W136" s="228"/>
    </row>
    <row r="137" spans="1:23" x14ac:dyDescent="0.25">
      <c r="A137" s="17"/>
      <c r="B137" s="66"/>
      <c r="C137" s="66"/>
      <c r="D137" s="66"/>
      <c r="E137" s="66"/>
      <c r="F137" s="66"/>
      <c r="G137" s="66"/>
      <c r="H137" s="66"/>
      <c r="I137" s="66"/>
      <c r="J137" s="17"/>
      <c r="K137" s="17"/>
      <c r="L137" s="17"/>
      <c r="M137" s="23"/>
      <c r="N137" s="31"/>
      <c r="O137" s="23"/>
      <c r="P137" s="23"/>
      <c r="Q137" s="31"/>
      <c r="R137" s="31"/>
      <c r="S137" s="31"/>
      <c r="T137" s="31"/>
      <c r="U137" s="31"/>
      <c r="V137" s="31"/>
      <c r="W137" s="31"/>
    </row>
    <row r="138" spans="1:23" ht="30" customHeight="1" x14ac:dyDescent="0.25">
      <c r="A138" s="64" t="s">
        <v>200</v>
      </c>
      <c r="B138" s="387" t="s">
        <v>201</v>
      </c>
      <c r="C138" s="393"/>
      <c r="D138" s="393"/>
      <c r="E138" s="393"/>
      <c r="F138" s="393"/>
      <c r="G138" s="393"/>
      <c r="H138" s="393"/>
      <c r="I138" s="393"/>
      <c r="J138" s="393"/>
      <c r="K138" s="393"/>
      <c r="L138" s="46"/>
      <c r="M138" s="82"/>
      <c r="N138" s="213"/>
      <c r="O138" s="82"/>
      <c r="P138" s="82"/>
      <c r="Q138" s="213"/>
      <c r="R138" s="213"/>
      <c r="S138" s="213"/>
      <c r="T138" s="213"/>
      <c r="U138" s="213"/>
      <c r="V138" s="213"/>
      <c r="W138" s="213"/>
    </row>
    <row r="139" spans="1:23" x14ac:dyDescent="0.2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491"/>
      <c r="N139" s="229"/>
      <c r="O139" s="491"/>
      <c r="P139" s="491"/>
      <c r="Q139" s="229"/>
      <c r="R139" s="229"/>
      <c r="S139" s="229"/>
      <c r="T139" s="229"/>
      <c r="U139" s="229"/>
      <c r="V139" s="229"/>
      <c r="W139" s="229"/>
    </row>
    <row r="140" spans="1:23" ht="12.75" customHeight="1" x14ac:dyDescent="0.25">
      <c r="A140" s="68" t="s">
        <v>202</v>
      </c>
      <c r="B140" s="68" t="s">
        <v>54</v>
      </c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491"/>
      <c r="N140" s="229"/>
      <c r="O140" s="491"/>
      <c r="P140" s="491"/>
      <c r="Q140" s="229"/>
      <c r="R140" s="229"/>
      <c r="S140" s="229"/>
      <c r="T140" s="229"/>
      <c r="U140" s="229"/>
      <c r="V140" s="229"/>
      <c r="W140" s="229"/>
    </row>
    <row r="141" spans="1:23" x14ac:dyDescent="0.25">
      <c r="A141" s="69"/>
      <c r="B141" s="69" t="s">
        <v>271</v>
      </c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70">
        <f>SUM(M19+M102+M118+M125+M128+M136+M138+M140)</f>
        <v>6457529</v>
      </c>
      <c r="N141" s="70">
        <f t="shared" ref="N141:W141" si="25">SUM(N19+N102+N118+N125+N128+N136+N138+N140)</f>
        <v>0</v>
      </c>
      <c r="O141" s="70">
        <f t="shared" si="25"/>
        <v>6846559</v>
      </c>
      <c r="P141" s="70">
        <f t="shared" si="25"/>
        <v>6846559</v>
      </c>
      <c r="Q141" s="70">
        <f t="shared" si="25"/>
        <v>0</v>
      </c>
      <c r="R141" s="70">
        <f t="shared" si="25"/>
        <v>6883398</v>
      </c>
      <c r="S141" s="70">
        <f t="shared" si="25"/>
        <v>6883398</v>
      </c>
      <c r="T141" s="70">
        <f t="shared" si="25"/>
        <v>0</v>
      </c>
      <c r="U141" s="70">
        <f t="shared" si="25"/>
        <v>6723994</v>
      </c>
      <c r="V141" s="70">
        <f t="shared" si="25"/>
        <v>6723994</v>
      </c>
      <c r="W141" s="70">
        <f t="shared" si="25"/>
        <v>0</v>
      </c>
    </row>
    <row r="142" spans="1:23" ht="16.5" customHeight="1" x14ac:dyDescent="0.2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4"/>
      <c r="N142" s="231"/>
      <c r="O142" s="74"/>
      <c r="P142" s="74"/>
      <c r="Q142" s="231"/>
      <c r="R142" s="231"/>
      <c r="S142" s="231"/>
      <c r="T142" s="231"/>
      <c r="U142" s="231"/>
      <c r="V142" s="231"/>
      <c r="W142" s="231"/>
    </row>
    <row r="143" spans="1:23" x14ac:dyDescent="0.25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4"/>
      <c r="N143" s="231"/>
      <c r="O143" s="74"/>
      <c r="P143" s="74"/>
      <c r="Q143" s="231"/>
      <c r="R143" s="231"/>
      <c r="S143" s="231"/>
      <c r="T143" s="231"/>
      <c r="U143" s="231"/>
      <c r="V143" s="231"/>
      <c r="W143" s="231"/>
    </row>
    <row r="144" spans="1:23" x14ac:dyDescent="0.25">
      <c r="A144" s="75" t="s">
        <v>204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2"/>
      <c r="N144" s="232"/>
      <c r="O144" s="72"/>
      <c r="P144" s="74"/>
      <c r="Q144" s="231"/>
      <c r="R144" s="231"/>
      <c r="S144" s="231"/>
      <c r="T144" s="231"/>
      <c r="U144" s="231"/>
      <c r="V144" s="231"/>
      <c r="W144" s="231"/>
    </row>
    <row r="145" spans="1:23" x14ac:dyDescent="0.25">
      <c r="A145" s="75" t="s">
        <v>205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2"/>
      <c r="N145" s="232"/>
      <c r="O145" s="72"/>
      <c r="P145" s="74"/>
      <c r="Q145" s="231"/>
      <c r="R145" s="231"/>
      <c r="S145" s="231"/>
      <c r="T145" s="231"/>
      <c r="U145" s="231"/>
      <c r="V145" s="231"/>
      <c r="W145" s="231"/>
    </row>
    <row r="146" spans="1:23" ht="15.75" customHeight="1" x14ac:dyDescent="0.25">
      <c r="A146" s="75" t="s">
        <v>206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2"/>
      <c r="N146" s="232"/>
      <c r="O146" s="72"/>
      <c r="P146" s="74"/>
      <c r="Q146" s="231"/>
      <c r="R146" s="231"/>
      <c r="S146" s="231"/>
      <c r="T146" s="231"/>
      <c r="U146" s="231"/>
      <c r="V146" s="231"/>
      <c r="W146" s="231"/>
    </row>
    <row r="147" spans="1:23" x14ac:dyDescent="0.25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4"/>
      <c r="N147" s="231"/>
      <c r="O147" s="74"/>
      <c r="P147" s="74"/>
      <c r="Q147" s="231"/>
      <c r="R147" s="231"/>
      <c r="S147" s="231"/>
      <c r="T147" s="231"/>
      <c r="U147" s="231"/>
      <c r="V147" s="231"/>
      <c r="W147" s="231"/>
    </row>
    <row r="148" spans="1:23" ht="12.75" customHeight="1" x14ac:dyDescent="0.25">
      <c r="A148" s="663" t="s">
        <v>7</v>
      </c>
      <c r="B148" s="577" t="s">
        <v>8</v>
      </c>
      <c r="C148" s="577" t="s">
        <v>9</v>
      </c>
      <c r="D148" s="868" t="s">
        <v>10</v>
      </c>
      <c r="E148" s="869"/>
      <c r="F148" s="869"/>
      <c r="G148" s="869"/>
      <c r="H148" s="870"/>
      <c r="I148" s="577" t="s">
        <v>12</v>
      </c>
      <c r="J148" s="577" t="s">
        <v>13</v>
      </c>
      <c r="K148" s="577" t="s">
        <v>14</v>
      </c>
      <c r="L148" s="868" t="s">
        <v>20</v>
      </c>
      <c r="M148" s="869"/>
      <c r="N148" s="869"/>
      <c r="O148" s="869"/>
      <c r="P148" s="869"/>
      <c r="Q148" s="869"/>
      <c r="R148" s="869"/>
      <c r="S148" s="869"/>
      <c r="T148" s="869"/>
      <c r="U148" s="869"/>
      <c r="V148" s="869"/>
      <c r="W148" s="870"/>
    </row>
    <row r="149" spans="1:23" ht="12.75" customHeight="1" x14ac:dyDescent="0.25">
      <c r="A149" s="664"/>
      <c r="B149" s="578"/>
      <c r="C149" s="578"/>
      <c r="D149" s="871"/>
      <c r="E149" s="872"/>
      <c r="F149" s="872"/>
      <c r="G149" s="872"/>
      <c r="H149" s="873"/>
      <c r="I149" s="578"/>
      <c r="J149" s="578"/>
      <c r="K149" s="578"/>
      <c r="L149" s="871"/>
      <c r="M149" s="872"/>
      <c r="N149" s="872"/>
      <c r="O149" s="872"/>
      <c r="P149" s="872"/>
      <c r="Q149" s="872"/>
      <c r="R149" s="872"/>
      <c r="S149" s="872"/>
      <c r="T149" s="872"/>
      <c r="U149" s="872"/>
      <c r="V149" s="872"/>
      <c r="W149" s="873"/>
    </row>
    <row r="150" spans="1:23" ht="12.75" hidden="1" customHeight="1" x14ac:dyDescent="0.25">
      <c r="A150" s="664"/>
      <c r="B150" s="578"/>
      <c r="C150" s="578"/>
      <c r="D150" s="877"/>
      <c r="E150" s="612" t="s">
        <v>16</v>
      </c>
      <c r="F150" s="612" t="s">
        <v>17</v>
      </c>
      <c r="G150" s="612" t="s">
        <v>18</v>
      </c>
      <c r="H150" s="612" t="s">
        <v>19</v>
      </c>
      <c r="I150" s="578"/>
      <c r="J150" s="578"/>
      <c r="K150" s="578"/>
      <c r="L150" s="874"/>
      <c r="M150" s="875"/>
      <c r="N150" s="875"/>
      <c r="O150" s="875"/>
      <c r="P150" s="875"/>
      <c r="Q150" s="875"/>
      <c r="R150" s="875"/>
      <c r="S150" s="875"/>
      <c r="T150" s="875"/>
      <c r="U150" s="875"/>
      <c r="V150" s="875"/>
      <c r="W150" s="876"/>
    </row>
    <row r="151" spans="1:23" ht="12.75" customHeight="1" x14ac:dyDescent="0.25">
      <c r="A151" s="664"/>
      <c r="B151" s="578"/>
      <c r="C151" s="578"/>
      <c r="D151" s="877"/>
      <c r="E151" s="613"/>
      <c r="F151" s="613"/>
      <c r="G151" s="613"/>
      <c r="H151" s="613"/>
      <c r="I151" s="578"/>
      <c r="J151" s="578"/>
      <c r="K151" s="578"/>
      <c r="L151" s="577" t="s">
        <v>21</v>
      </c>
      <c r="M151" s="881" t="s">
        <v>207</v>
      </c>
      <c r="N151" s="883" t="s">
        <v>23</v>
      </c>
      <c r="O151" s="878" t="s">
        <v>208</v>
      </c>
      <c r="P151" s="879"/>
      <c r="Q151" s="880"/>
      <c r="R151" s="878" t="s">
        <v>209</v>
      </c>
      <c r="S151" s="879"/>
      <c r="T151" s="880"/>
      <c r="U151" s="878" t="s">
        <v>210</v>
      </c>
      <c r="V151" s="879"/>
      <c r="W151" s="880"/>
    </row>
    <row r="152" spans="1:23" ht="13.5" customHeight="1" x14ac:dyDescent="0.25">
      <c r="A152" s="665"/>
      <c r="B152" s="579"/>
      <c r="C152" s="579"/>
      <c r="D152" s="877"/>
      <c r="E152" s="614"/>
      <c r="F152" s="614"/>
      <c r="G152" s="614"/>
      <c r="H152" s="614"/>
      <c r="I152" s="579"/>
      <c r="J152" s="579"/>
      <c r="K152" s="579"/>
      <c r="L152" s="579"/>
      <c r="M152" s="882"/>
      <c r="N152" s="884"/>
      <c r="O152" s="484" t="s">
        <v>27</v>
      </c>
      <c r="P152" s="484" t="s">
        <v>28</v>
      </c>
      <c r="Q152" s="226" t="s">
        <v>29</v>
      </c>
      <c r="R152" s="226" t="s">
        <v>27</v>
      </c>
      <c r="S152" s="226" t="s">
        <v>28</v>
      </c>
      <c r="T152" s="226" t="s">
        <v>29</v>
      </c>
      <c r="U152" s="226" t="s">
        <v>27</v>
      </c>
      <c r="V152" s="226" t="s">
        <v>28</v>
      </c>
      <c r="W152" s="226" t="s">
        <v>29</v>
      </c>
    </row>
    <row r="153" spans="1:23" x14ac:dyDescent="0.25">
      <c r="A153" s="12">
        <v>1</v>
      </c>
      <c r="B153" s="12">
        <v>2</v>
      </c>
      <c r="C153" s="12"/>
      <c r="D153" s="12"/>
      <c r="E153" s="12" t="s">
        <v>173</v>
      </c>
      <c r="F153" s="12" t="s">
        <v>177</v>
      </c>
      <c r="G153" s="12">
        <v>5</v>
      </c>
      <c r="H153" s="12">
        <v>6</v>
      </c>
      <c r="I153" s="12">
        <v>7</v>
      </c>
      <c r="J153" s="12">
        <v>8</v>
      </c>
      <c r="K153" s="12">
        <v>9</v>
      </c>
      <c r="L153" s="12">
        <v>10</v>
      </c>
      <c r="M153" s="484">
        <v>11</v>
      </c>
      <c r="N153" s="226">
        <v>12</v>
      </c>
      <c r="O153" s="459" t="s">
        <v>59</v>
      </c>
      <c r="P153" s="460"/>
      <c r="Q153" s="461"/>
      <c r="R153" s="459" t="s">
        <v>211</v>
      </c>
      <c r="S153" s="460"/>
      <c r="T153" s="461"/>
      <c r="U153" s="459" t="s">
        <v>212</v>
      </c>
      <c r="V153" s="460"/>
      <c r="W153" s="461"/>
    </row>
    <row r="154" spans="1:23" ht="15.75" customHeight="1" x14ac:dyDescent="0.25">
      <c r="A154" s="12" t="s">
        <v>30</v>
      </c>
      <c r="B154" s="590" t="s">
        <v>235</v>
      </c>
      <c r="C154" s="591"/>
      <c r="D154" s="591"/>
      <c r="E154" s="591"/>
      <c r="F154" s="591"/>
      <c r="G154" s="591"/>
      <c r="H154" s="591"/>
      <c r="I154" s="591"/>
      <c r="J154" s="591"/>
      <c r="K154" s="662"/>
      <c r="L154" s="17"/>
      <c r="M154" s="18">
        <f t="shared" ref="M154:W154" si="26">SUM(M156+M164+M171+M177+M202)</f>
        <v>88390</v>
      </c>
      <c r="N154" s="223">
        <f t="shared" si="26"/>
        <v>0</v>
      </c>
      <c r="O154" s="18">
        <f t="shared" si="26"/>
        <v>88390</v>
      </c>
      <c r="P154" s="18">
        <f t="shared" si="26"/>
        <v>88390</v>
      </c>
      <c r="Q154" s="223">
        <f t="shared" si="26"/>
        <v>0</v>
      </c>
      <c r="R154" s="223">
        <f t="shared" si="26"/>
        <v>88390</v>
      </c>
      <c r="S154" s="223">
        <f t="shared" si="26"/>
        <v>88390</v>
      </c>
      <c r="T154" s="223">
        <f t="shared" si="26"/>
        <v>0</v>
      </c>
      <c r="U154" s="223">
        <f t="shared" si="26"/>
        <v>88390</v>
      </c>
      <c r="V154" s="223">
        <f t="shared" si="26"/>
        <v>88390</v>
      </c>
      <c r="W154" s="223">
        <f t="shared" si="26"/>
        <v>0</v>
      </c>
    </row>
    <row r="155" spans="1:23" x14ac:dyDescent="0.25">
      <c r="A155" s="17"/>
      <c r="B155" s="398"/>
      <c r="C155" s="399"/>
      <c r="D155" s="399"/>
      <c r="E155" s="399"/>
      <c r="F155" s="399"/>
      <c r="G155" s="400"/>
      <c r="H155" s="17"/>
      <c r="I155" s="401"/>
      <c r="J155" s="402"/>
      <c r="K155" s="17"/>
      <c r="L155" s="17"/>
      <c r="M155" s="23"/>
      <c r="N155" s="31"/>
      <c r="O155" s="23"/>
      <c r="P155" s="23"/>
      <c r="Q155" s="31"/>
      <c r="R155" s="31"/>
      <c r="S155" s="31"/>
      <c r="T155" s="31"/>
      <c r="U155" s="31"/>
      <c r="V155" s="31"/>
      <c r="W155" s="31"/>
    </row>
    <row r="156" spans="1:23" ht="12.75" customHeight="1" x14ac:dyDescent="0.25">
      <c r="A156" s="387" t="s">
        <v>236</v>
      </c>
      <c r="B156" s="389"/>
      <c r="C156" s="389"/>
      <c r="D156" s="389"/>
      <c r="E156" s="389"/>
      <c r="F156" s="389"/>
      <c r="G156" s="389"/>
      <c r="H156" s="389"/>
      <c r="I156" s="389"/>
      <c r="J156" s="389"/>
      <c r="K156" s="389"/>
      <c r="L156" s="17"/>
      <c r="M156" s="23"/>
      <c r="N156" s="31"/>
      <c r="O156" s="23"/>
      <c r="P156" s="23"/>
      <c r="Q156" s="31"/>
      <c r="R156" s="31"/>
      <c r="S156" s="31"/>
      <c r="T156" s="31"/>
      <c r="U156" s="31"/>
      <c r="V156" s="31"/>
      <c r="W156" s="31"/>
    </row>
    <row r="157" spans="1:23" ht="22.5" x14ac:dyDescent="0.25">
      <c r="A157" s="12" t="s">
        <v>33</v>
      </c>
      <c r="B157" s="30" t="s">
        <v>237</v>
      </c>
      <c r="C157" s="81" t="s">
        <v>35</v>
      </c>
      <c r="D157" s="30"/>
      <c r="E157" s="17"/>
      <c r="F157" s="17"/>
      <c r="G157" s="17"/>
      <c r="H157" s="17"/>
      <c r="I157" s="17"/>
      <c r="J157" s="17"/>
      <c r="K157" s="17"/>
      <c r="L157" s="17"/>
      <c r="M157" s="23"/>
      <c r="N157" s="31"/>
      <c r="O157" s="23"/>
      <c r="P157" s="23"/>
      <c r="Q157" s="31"/>
      <c r="R157" s="31"/>
      <c r="S157" s="31"/>
      <c r="T157" s="31"/>
      <c r="U157" s="31"/>
      <c r="V157" s="31"/>
      <c r="W157" s="31"/>
    </row>
    <row r="158" spans="1:23" x14ac:dyDescent="0.25">
      <c r="A158" s="12" t="s">
        <v>214</v>
      </c>
      <c r="B158" s="30"/>
      <c r="C158" s="81"/>
      <c r="D158" s="30"/>
      <c r="E158" s="17"/>
      <c r="F158" s="17"/>
      <c r="G158" s="17"/>
      <c r="H158" s="17"/>
      <c r="I158" s="17"/>
      <c r="J158" s="17"/>
      <c r="K158" s="17"/>
      <c r="L158" s="17"/>
      <c r="M158" s="23"/>
      <c r="N158" s="31"/>
      <c r="O158" s="23"/>
      <c r="P158" s="23"/>
      <c r="Q158" s="31"/>
      <c r="R158" s="31"/>
      <c r="S158" s="31"/>
      <c r="T158" s="31"/>
      <c r="U158" s="31"/>
      <c r="V158" s="31"/>
      <c r="W158" s="31"/>
    </row>
    <row r="159" spans="1:23" ht="22.5" x14ac:dyDescent="0.25">
      <c r="A159" s="12" t="s">
        <v>49</v>
      </c>
      <c r="B159" s="30" t="s">
        <v>50</v>
      </c>
      <c r="C159" s="81" t="s">
        <v>35</v>
      </c>
      <c r="D159" s="30"/>
      <c r="E159" s="17"/>
      <c r="F159" s="17"/>
      <c r="G159" s="17"/>
      <c r="H159" s="17"/>
      <c r="I159" s="17"/>
      <c r="J159" s="17"/>
      <c r="K159" s="17"/>
      <c r="L159" s="17"/>
      <c r="M159" s="23"/>
      <c r="N159" s="31"/>
      <c r="O159" s="23"/>
      <c r="P159" s="23"/>
      <c r="Q159" s="31"/>
      <c r="R159" s="31"/>
      <c r="S159" s="31"/>
      <c r="T159" s="31"/>
      <c r="U159" s="31"/>
      <c r="V159" s="31"/>
      <c r="W159" s="31"/>
    </row>
    <row r="160" spans="1:23" x14ac:dyDescent="0.25">
      <c r="A160" s="12" t="s">
        <v>52</v>
      </c>
      <c r="B160" s="30"/>
      <c r="C160" s="81"/>
      <c r="D160" s="30"/>
      <c r="E160" s="17"/>
      <c r="F160" s="17"/>
      <c r="G160" s="17"/>
      <c r="H160" s="17"/>
      <c r="I160" s="17"/>
      <c r="J160" s="17"/>
      <c r="K160" s="17"/>
      <c r="L160" s="17"/>
      <c r="M160" s="23"/>
      <c r="N160" s="31"/>
      <c r="O160" s="23"/>
      <c r="P160" s="23"/>
      <c r="Q160" s="31"/>
      <c r="R160" s="31"/>
      <c r="S160" s="31"/>
      <c r="T160" s="31"/>
      <c r="U160" s="31"/>
      <c r="V160" s="31"/>
      <c r="W160" s="31"/>
    </row>
    <row r="161" spans="1:23" x14ac:dyDescent="0.25">
      <c r="A161" s="12" t="s">
        <v>53</v>
      </c>
      <c r="B161" s="30" t="s">
        <v>54</v>
      </c>
      <c r="C161" s="81" t="s">
        <v>35</v>
      </c>
      <c r="D161" s="30"/>
      <c r="E161" s="17"/>
      <c r="F161" s="17"/>
      <c r="G161" s="17"/>
      <c r="H161" s="17"/>
      <c r="I161" s="17"/>
      <c r="J161" s="17"/>
      <c r="K161" s="17"/>
      <c r="L161" s="17"/>
      <c r="M161" s="23"/>
      <c r="N161" s="31"/>
      <c r="O161" s="23"/>
      <c r="P161" s="23"/>
      <c r="Q161" s="31"/>
      <c r="R161" s="31"/>
      <c r="S161" s="31"/>
      <c r="T161" s="31"/>
      <c r="U161" s="31"/>
      <c r="V161" s="31"/>
      <c r="W161" s="31"/>
    </row>
    <row r="162" spans="1:23" x14ac:dyDescent="0.25">
      <c r="A162" s="12" t="s">
        <v>55</v>
      </c>
      <c r="B162" s="30"/>
      <c r="C162" s="30"/>
      <c r="D162" s="30"/>
      <c r="E162" s="17"/>
      <c r="F162" s="17"/>
      <c r="G162" s="17"/>
      <c r="H162" s="17"/>
      <c r="I162" s="17"/>
      <c r="J162" s="17"/>
      <c r="K162" s="17"/>
      <c r="L162" s="17"/>
      <c r="M162" s="23"/>
      <c r="N162" s="31"/>
      <c r="O162" s="23"/>
      <c r="P162" s="23"/>
      <c r="Q162" s="31"/>
      <c r="R162" s="31"/>
      <c r="S162" s="31"/>
      <c r="T162" s="31"/>
      <c r="U162" s="31"/>
      <c r="V162" s="31"/>
      <c r="W162" s="31"/>
    </row>
    <row r="163" spans="1:23" x14ac:dyDescent="0.25">
      <c r="A163" s="12"/>
      <c r="B163" s="30"/>
      <c r="C163" s="30"/>
      <c r="D163" s="30"/>
      <c r="E163" s="17"/>
      <c r="F163" s="17"/>
      <c r="G163" s="17"/>
      <c r="H163" s="17"/>
      <c r="I163" s="17"/>
      <c r="J163" s="17"/>
      <c r="K163" s="17"/>
      <c r="L163" s="17"/>
      <c r="M163" s="23"/>
      <c r="N163" s="31"/>
      <c r="O163" s="23"/>
      <c r="P163" s="23"/>
      <c r="Q163" s="31"/>
      <c r="R163" s="31"/>
      <c r="S163" s="31"/>
      <c r="T163" s="31"/>
      <c r="U163" s="31"/>
      <c r="V163" s="31"/>
      <c r="W163" s="31"/>
    </row>
    <row r="164" spans="1:23" ht="24.75" customHeight="1" x14ac:dyDescent="0.25">
      <c r="A164" s="590" t="s">
        <v>240</v>
      </c>
      <c r="B164" s="591"/>
      <c r="C164" s="591"/>
      <c r="D164" s="591"/>
      <c r="E164" s="591"/>
      <c r="F164" s="591"/>
      <c r="G164" s="591"/>
      <c r="H164" s="591"/>
      <c r="I164" s="591"/>
      <c r="J164" s="591"/>
      <c r="K164" s="662"/>
      <c r="L164" s="17"/>
      <c r="M164" s="18">
        <f>SUM(M165+M167+M169)</f>
        <v>88390</v>
      </c>
      <c r="N164" s="223">
        <f t="shared" ref="N164:V164" si="27">SUM(N165+N167+N169)</f>
        <v>0</v>
      </c>
      <c r="O164" s="18">
        <f t="shared" si="27"/>
        <v>88390</v>
      </c>
      <c r="P164" s="18">
        <f t="shared" si="27"/>
        <v>88390</v>
      </c>
      <c r="Q164" s="223">
        <f t="shared" si="27"/>
        <v>0</v>
      </c>
      <c r="R164" s="223">
        <f t="shared" si="27"/>
        <v>88390</v>
      </c>
      <c r="S164" s="223">
        <f t="shared" si="27"/>
        <v>88390</v>
      </c>
      <c r="T164" s="223">
        <v>0</v>
      </c>
      <c r="U164" s="223">
        <f t="shared" si="27"/>
        <v>88390</v>
      </c>
      <c r="V164" s="223">
        <f t="shared" si="27"/>
        <v>88390</v>
      </c>
      <c r="W164" s="223">
        <v>0</v>
      </c>
    </row>
    <row r="165" spans="1:23" x14ac:dyDescent="0.25">
      <c r="A165" s="38" t="s">
        <v>64</v>
      </c>
      <c r="B165" s="30" t="s">
        <v>241</v>
      </c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23">
        <f>SUM(M166)</f>
        <v>58731</v>
      </c>
      <c r="N165" s="31"/>
      <c r="O165" s="23">
        <f>P165</f>
        <v>58731</v>
      </c>
      <c r="P165" s="23">
        <f>M165</f>
        <v>58731</v>
      </c>
      <c r="Q165" s="31">
        <f t="shared" ref="Q165:W165" si="28">SUM(Q166)</f>
        <v>0</v>
      </c>
      <c r="R165" s="31">
        <f t="shared" si="28"/>
        <v>58731</v>
      </c>
      <c r="S165" s="31">
        <f t="shared" si="28"/>
        <v>58731</v>
      </c>
      <c r="T165" s="31">
        <f t="shared" si="28"/>
        <v>0</v>
      </c>
      <c r="U165" s="31">
        <f t="shared" si="28"/>
        <v>58731</v>
      </c>
      <c r="V165" s="31">
        <f t="shared" si="28"/>
        <v>58731</v>
      </c>
      <c r="W165" s="31">
        <f t="shared" si="28"/>
        <v>0</v>
      </c>
    </row>
    <row r="166" spans="1:23" ht="33.75" x14ac:dyDescent="0.25">
      <c r="A166" s="38" t="s">
        <v>216</v>
      </c>
      <c r="B166" s="30" t="s">
        <v>217</v>
      </c>
      <c r="C166" s="17"/>
      <c r="D166" s="17"/>
      <c r="E166" s="22" t="s">
        <v>119</v>
      </c>
      <c r="F166" s="22" t="s">
        <v>68</v>
      </c>
      <c r="G166" s="22" t="s">
        <v>490</v>
      </c>
      <c r="H166" s="22" t="s">
        <v>44</v>
      </c>
      <c r="I166" s="17"/>
      <c r="J166" s="17"/>
      <c r="K166" s="17"/>
      <c r="L166" s="17"/>
      <c r="M166" s="23">
        <v>58731</v>
      </c>
      <c r="N166" s="31"/>
      <c r="O166" s="23">
        <f>P166</f>
        <v>58731</v>
      </c>
      <c r="P166" s="23">
        <f>M166</f>
        <v>58731</v>
      </c>
      <c r="Q166" s="31">
        <v>0</v>
      </c>
      <c r="R166" s="31">
        <f>O166</f>
        <v>58731</v>
      </c>
      <c r="S166" s="31">
        <f>P166</f>
        <v>58731</v>
      </c>
      <c r="T166" s="31">
        <v>0</v>
      </c>
      <c r="U166" s="31">
        <f>R166</f>
        <v>58731</v>
      </c>
      <c r="V166" s="31">
        <f>S166</f>
        <v>58731</v>
      </c>
      <c r="W166" s="31">
        <v>0</v>
      </c>
    </row>
    <row r="167" spans="1:23" ht="36.75" customHeight="1" x14ac:dyDescent="0.25">
      <c r="A167" s="38" t="s">
        <v>81</v>
      </c>
      <c r="B167" s="30" t="s">
        <v>219</v>
      </c>
      <c r="C167" s="17"/>
      <c r="D167" s="17"/>
      <c r="E167" s="22" t="s">
        <v>119</v>
      </c>
      <c r="F167" s="22" t="s">
        <v>68</v>
      </c>
      <c r="G167" s="22" t="s">
        <v>490</v>
      </c>
      <c r="H167" s="22" t="s">
        <v>51</v>
      </c>
      <c r="I167" s="17"/>
      <c r="J167" s="17"/>
      <c r="K167" s="17"/>
      <c r="L167" s="17"/>
      <c r="M167" s="23">
        <f>1352+4056+3761+20490</f>
        <v>29659</v>
      </c>
      <c r="N167" s="31"/>
      <c r="O167" s="23">
        <f>P167</f>
        <v>29659</v>
      </c>
      <c r="P167" s="23">
        <f>M167</f>
        <v>29659</v>
      </c>
      <c r="Q167" s="31">
        <v>0</v>
      </c>
      <c r="R167" s="31">
        <f>O167</f>
        <v>29659</v>
      </c>
      <c r="S167" s="31">
        <f>P167</f>
        <v>29659</v>
      </c>
      <c r="T167" s="31">
        <v>0</v>
      </c>
      <c r="U167" s="31">
        <f>R167</f>
        <v>29659</v>
      </c>
      <c r="V167" s="31">
        <f>S167</f>
        <v>29659</v>
      </c>
      <c r="W167" s="31">
        <v>0</v>
      </c>
    </row>
    <row r="168" spans="1:23" ht="33.75" x14ac:dyDescent="0.25">
      <c r="A168" s="38" t="s">
        <v>83</v>
      </c>
      <c r="B168" s="30" t="s">
        <v>217</v>
      </c>
      <c r="C168" s="17"/>
      <c r="D168" s="17"/>
      <c r="E168" s="22" t="s">
        <v>119</v>
      </c>
      <c r="F168" s="22" t="s">
        <v>68</v>
      </c>
      <c r="G168" s="22" t="s">
        <v>490</v>
      </c>
      <c r="H168" s="22" t="s">
        <v>51</v>
      </c>
      <c r="I168" s="17"/>
      <c r="J168" s="17"/>
      <c r="K168" s="17"/>
      <c r="L168" s="17"/>
      <c r="M168" s="23">
        <f>1352+4056+3761+20490</f>
        <v>29659</v>
      </c>
      <c r="N168" s="31"/>
      <c r="O168" s="23">
        <f t="shared" ref="O168:V168" si="29">1352+4056+3761+20490</f>
        <v>29659</v>
      </c>
      <c r="P168" s="23">
        <f t="shared" si="29"/>
        <v>29659</v>
      </c>
      <c r="Q168" s="31">
        <v>0</v>
      </c>
      <c r="R168" s="31">
        <f t="shared" si="29"/>
        <v>29659</v>
      </c>
      <c r="S168" s="31">
        <f t="shared" si="29"/>
        <v>29659</v>
      </c>
      <c r="T168" s="31">
        <v>0</v>
      </c>
      <c r="U168" s="31">
        <f t="shared" si="29"/>
        <v>29659</v>
      </c>
      <c r="V168" s="31">
        <f t="shared" si="29"/>
        <v>29659</v>
      </c>
      <c r="W168" s="31">
        <v>0</v>
      </c>
    </row>
    <row r="169" spans="1:23" ht="12.75" customHeight="1" x14ac:dyDescent="0.25">
      <c r="A169" s="38" t="s">
        <v>85</v>
      </c>
      <c r="B169" s="38" t="s">
        <v>54</v>
      </c>
      <c r="C169" s="17"/>
      <c r="D169" s="17"/>
      <c r="E169" s="22"/>
      <c r="F169" s="22"/>
      <c r="G169" s="22"/>
      <c r="H169" s="22"/>
      <c r="I169" s="17"/>
      <c r="J169" s="17"/>
      <c r="K169" s="17"/>
      <c r="L169" s="17"/>
      <c r="M169" s="23"/>
      <c r="N169" s="31"/>
      <c r="O169" s="23"/>
      <c r="P169" s="23"/>
      <c r="Q169" s="31"/>
      <c r="R169" s="31"/>
      <c r="S169" s="31"/>
      <c r="T169" s="31"/>
      <c r="U169" s="31"/>
      <c r="V169" s="31"/>
      <c r="W169" s="31"/>
    </row>
    <row r="170" spans="1:23" ht="33.75" x14ac:dyDescent="0.25">
      <c r="A170" s="38" t="s">
        <v>86</v>
      </c>
      <c r="B170" s="30" t="s">
        <v>217</v>
      </c>
      <c r="C170" s="17"/>
      <c r="D170" s="17"/>
      <c r="E170" s="22"/>
      <c r="F170" s="22"/>
      <c r="G170" s="22"/>
      <c r="H170" s="22"/>
      <c r="I170" s="17"/>
      <c r="J170" s="17"/>
      <c r="K170" s="17"/>
      <c r="L170" s="17"/>
      <c r="M170" s="23"/>
      <c r="N170" s="31"/>
      <c r="O170" s="23"/>
      <c r="P170" s="23"/>
      <c r="Q170" s="31"/>
      <c r="R170" s="31"/>
      <c r="S170" s="31"/>
      <c r="T170" s="31"/>
      <c r="U170" s="31"/>
      <c r="V170" s="31"/>
      <c r="W170" s="31"/>
    </row>
    <row r="171" spans="1:23" ht="36.75" customHeight="1" x14ac:dyDescent="0.25">
      <c r="A171" s="590" t="s">
        <v>245</v>
      </c>
      <c r="B171" s="591"/>
      <c r="C171" s="591"/>
      <c r="D171" s="591"/>
      <c r="E171" s="591"/>
      <c r="F171" s="591"/>
      <c r="G171" s="591"/>
      <c r="H171" s="591"/>
      <c r="I171" s="591"/>
      <c r="J171" s="591"/>
      <c r="K171" s="662"/>
      <c r="L171" s="46"/>
      <c r="M171" s="82"/>
      <c r="N171" s="213"/>
      <c r="O171" s="82"/>
      <c r="P171" s="82"/>
      <c r="Q171" s="213"/>
      <c r="R171" s="213"/>
      <c r="S171" s="213"/>
      <c r="T171" s="213"/>
      <c r="U171" s="213"/>
      <c r="V171" s="213"/>
      <c r="W171" s="213"/>
    </row>
    <row r="172" spans="1:23" ht="22.5" x14ac:dyDescent="0.25">
      <c r="A172" s="387" t="s">
        <v>89</v>
      </c>
      <c r="B172" s="30" t="s">
        <v>90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4"/>
      <c r="M172" s="33"/>
      <c r="N172" s="214"/>
      <c r="O172" s="33"/>
      <c r="P172" s="33"/>
      <c r="Q172" s="214"/>
      <c r="R172" s="214"/>
      <c r="S172" s="214"/>
      <c r="T172" s="214"/>
      <c r="U172" s="214"/>
      <c r="V172" s="214"/>
      <c r="W172" s="214"/>
    </row>
    <row r="173" spans="1:23" x14ac:dyDescent="0.25">
      <c r="A173" s="84" t="s">
        <v>91</v>
      </c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4"/>
      <c r="M173" s="33"/>
      <c r="N173" s="214"/>
      <c r="O173" s="33"/>
      <c r="P173" s="33"/>
      <c r="Q173" s="214"/>
      <c r="R173" s="214"/>
      <c r="S173" s="214"/>
      <c r="T173" s="214"/>
      <c r="U173" s="214"/>
      <c r="V173" s="214"/>
      <c r="W173" s="214"/>
    </row>
    <row r="174" spans="1:23" x14ac:dyDescent="0.25">
      <c r="A174" s="84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4"/>
      <c r="M174" s="33"/>
      <c r="N174" s="214"/>
      <c r="O174" s="33"/>
      <c r="P174" s="33"/>
      <c r="Q174" s="214"/>
      <c r="R174" s="214"/>
      <c r="S174" s="214"/>
      <c r="T174" s="214"/>
      <c r="U174" s="214"/>
      <c r="V174" s="214"/>
      <c r="W174" s="214"/>
    </row>
    <row r="175" spans="1:23" ht="22.5" x14ac:dyDescent="0.25">
      <c r="A175" s="38" t="s">
        <v>175</v>
      </c>
      <c r="B175" s="30" t="s">
        <v>124</v>
      </c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23"/>
      <c r="N175" s="31"/>
      <c r="O175" s="23"/>
      <c r="P175" s="23"/>
      <c r="Q175" s="31"/>
      <c r="R175" s="31"/>
      <c r="S175" s="31"/>
      <c r="T175" s="31"/>
      <c r="U175" s="31"/>
      <c r="V175" s="31"/>
      <c r="W175" s="31"/>
    </row>
    <row r="176" spans="1:23" x14ac:dyDescent="0.25">
      <c r="A176" s="38" t="s">
        <v>221</v>
      </c>
      <c r="B176" s="30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23"/>
      <c r="N176" s="31"/>
      <c r="O176" s="23"/>
      <c r="P176" s="23"/>
      <c r="Q176" s="31"/>
      <c r="R176" s="31"/>
      <c r="S176" s="31"/>
      <c r="T176" s="31"/>
      <c r="U176" s="31"/>
      <c r="V176" s="31"/>
      <c r="W176" s="31"/>
    </row>
    <row r="177" spans="1:23" ht="25.5" customHeight="1" x14ac:dyDescent="0.25">
      <c r="A177" s="590" t="s">
        <v>262</v>
      </c>
      <c r="B177" s="591"/>
      <c r="C177" s="591"/>
      <c r="D177" s="591"/>
      <c r="E177" s="591"/>
      <c r="F177" s="591"/>
      <c r="G177" s="591"/>
      <c r="H177" s="591"/>
      <c r="I177" s="591"/>
      <c r="J177" s="591"/>
      <c r="K177" s="662"/>
      <c r="L177" s="46"/>
      <c r="M177" s="82"/>
      <c r="N177" s="213"/>
      <c r="O177" s="82"/>
      <c r="P177" s="82"/>
      <c r="Q177" s="213"/>
      <c r="R177" s="213"/>
      <c r="S177" s="213"/>
      <c r="T177" s="213"/>
      <c r="U177" s="213"/>
      <c r="V177" s="213"/>
      <c r="W177" s="213"/>
    </row>
    <row r="178" spans="1:23" x14ac:dyDescent="0.25">
      <c r="A178" s="64" t="s">
        <v>126</v>
      </c>
      <c r="B178" s="64" t="s">
        <v>127</v>
      </c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23"/>
      <c r="N178" s="31"/>
      <c r="O178" s="23"/>
      <c r="P178" s="23"/>
      <c r="Q178" s="31"/>
      <c r="R178" s="31"/>
      <c r="S178" s="31"/>
      <c r="T178" s="31"/>
      <c r="U178" s="31"/>
      <c r="V178" s="31"/>
      <c r="W178" s="31"/>
    </row>
    <row r="179" spans="1:23" ht="33.75" x14ac:dyDescent="0.25">
      <c r="A179" s="38" t="s">
        <v>128</v>
      </c>
      <c r="B179" s="84" t="s">
        <v>129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17"/>
      <c r="M179" s="23"/>
      <c r="N179" s="31"/>
      <c r="O179" s="23"/>
      <c r="P179" s="23"/>
      <c r="Q179" s="31"/>
      <c r="R179" s="31"/>
      <c r="S179" s="31"/>
      <c r="T179" s="31"/>
      <c r="U179" s="31"/>
      <c r="V179" s="31"/>
      <c r="W179" s="31"/>
    </row>
    <row r="180" spans="1:23" x14ac:dyDescent="0.25">
      <c r="A180" s="38" t="s">
        <v>130</v>
      </c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23"/>
      <c r="N180" s="31"/>
      <c r="O180" s="23"/>
      <c r="P180" s="23"/>
      <c r="Q180" s="31"/>
      <c r="R180" s="31"/>
      <c r="S180" s="31"/>
      <c r="T180" s="31"/>
      <c r="U180" s="31"/>
      <c r="V180" s="31"/>
      <c r="W180" s="31"/>
    </row>
    <row r="181" spans="1:23" x14ac:dyDescent="0.25">
      <c r="A181" s="38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23"/>
      <c r="N181" s="31"/>
      <c r="O181" s="23"/>
      <c r="P181" s="23"/>
      <c r="Q181" s="31"/>
      <c r="R181" s="31"/>
      <c r="S181" s="31"/>
      <c r="T181" s="31"/>
      <c r="U181" s="31"/>
      <c r="V181" s="31"/>
      <c r="W181" s="31"/>
    </row>
    <row r="182" spans="1:23" ht="22.5" x14ac:dyDescent="0.25">
      <c r="A182" s="38" t="s">
        <v>131</v>
      </c>
      <c r="B182" s="30" t="s">
        <v>263</v>
      </c>
      <c r="C182" s="85" t="s">
        <v>35</v>
      </c>
      <c r="D182" s="17"/>
      <c r="E182" s="17"/>
      <c r="F182" s="17"/>
      <c r="G182" s="17"/>
      <c r="H182" s="17"/>
      <c r="I182" s="17"/>
      <c r="J182" s="17"/>
      <c r="K182" s="17"/>
      <c r="L182" s="17"/>
      <c r="M182" s="23"/>
      <c r="N182" s="31"/>
      <c r="O182" s="23"/>
      <c r="P182" s="23"/>
      <c r="Q182" s="31"/>
      <c r="R182" s="31"/>
      <c r="S182" s="31"/>
      <c r="T182" s="31"/>
      <c r="U182" s="31"/>
      <c r="V182" s="31"/>
      <c r="W182" s="31"/>
    </row>
    <row r="183" spans="1:23" x14ac:dyDescent="0.25">
      <c r="A183" s="38" t="s">
        <v>133</v>
      </c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23"/>
      <c r="N183" s="31"/>
      <c r="O183" s="23"/>
      <c r="P183" s="23"/>
      <c r="Q183" s="31"/>
      <c r="R183" s="31"/>
      <c r="S183" s="31"/>
      <c r="T183" s="31"/>
      <c r="U183" s="31"/>
      <c r="V183" s="31"/>
      <c r="W183" s="31"/>
    </row>
    <row r="184" spans="1:23" x14ac:dyDescent="0.25">
      <c r="A184" s="38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23"/>
      <c r="N184" s="31"/>
      <c r="O184" s="23"/>
      <c r="P184" s="23"/>
      <c r="Q184" s="31"/>
      <c r="R184" s="31"/>
      <c r="S184" s="31"/>
      <c r="T184" s="31"/>
      <c r="U184" s="31"/>
      <c r="V184" s="31"/>
      <c r="W184" s="31"/>
    </row>
    <row r="185" spans="1:23" x14ac:dyDescent="0.25">
      <c r="A185" s="38" t="s">
        <v>134</v>
      </c>
      <c r="B185" s="30" t="s">
        <v>132</v>
      </c>
      <c r="C185" s="85" t="s">
        <v>35</v>
      </c>
      <c r="D185" s="17"/>
      <c r="E185" s="17"/>
      <c r="F185" s="17"/>
      <c r="G185" s="17"/>
      <c r="H185" s="17"/>
      <c r="I185" s="17"/>
      <c r="J185" s="17"/>
      <c r="K185" s="17"/>
      <c r="L185" s="17"/>
      <c r="M185" s="23"/>
      <c r="N185" s="31"/>
      <c r="O185" s="23"/>
      <c r="P185" s="23"/>
      <c r="Q185" s="31"/>
      <c r="R185" s="31"/>
      <c r="S185" s="31"/>
      <c r="T185" s="31"/>
      <c r="U185" s="31"/>
      <c r="V185" s="31"/>
      <c r="W185" s="31"/>
    </row>
    <row r="186" spans="1:23" x14ac:dyDescent="0.25">
      <c r="A186" s="38" t="s">
        <v>136</v>
      </c>
      <c r="B186" s="30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23"/>
      <c r="N186" s="31"/>
      <c r="O186" s="23"/>
      <c r="P186" s="23"/>
      <c r="Q186" s="31"/>
      <c r="R186" s="31"/>
      <c r="S186" s="31"/>
      <c r="T186" s="31"/>
      <c r="U186" s="31"/>
      <c r="V186" s="31"/>
      <c r="W186" s="31"/>
    </row>
    <row r="187" spans="1:23" x14ac:dyDescent="0.25">
      <c r="A187" s="38" t="s">
        <v>137</v>
      </c>
      <c r="B187" s="64" t="s">
        <v>138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23"/>
      <c r="N187" s="31"/>
      <c r="O187" s="23"/>
      <c r="P187" s="23"/>
      <c r="Q187" s="31"/>
      <c r="R187" s="31"/>
      <c r="S187" s="31"/>
      <c r="T187" s="31"/>
      <c r="U187" s="31"/>
      <c r="V187" s="31"/>
      <c r="W187" s="31"/>
    </row>
    <row r="188" spans="1:23" ht="33.75" x14ac:dyDescent="0.25">
      <c r="A188" s="38" t="s">
        <v>139</v>
      </c>
      <c r="B188" s="84" t="s">
        <v>140</v>
      </c>
      <c r="C188" s="38"/>
      <c r="D188" s="38"/>
      <c r="E188" s="38"/>
      <c r="F188" s="38"/>
      <c r="G188" s="38"/>
      <c r="H188" s="38"/>
      <c r="I188" s="38"/>
      <c r="J188" s="38"/>
      <c r="K188" s="17"/>
      <c r="L188" s="17"/>
      <c r="M188" s="23"/>
      <c r="N188" s="31"/>
      <c r="O188" s="23"/>
      <c r="P188" s="23"/>
      <c r="Q188" s="31"/>
      <c r="R188" s="31"/>
      <c r="S188" s="31"/>
      <c r="T188" s="31"/>
      <c r="U188" s="31"/>
      <c r="V188" s="31"/>
      <c r="W188" s="31"/>
    </row>
    <row r="189" spans="1:23" x14ac:dyDescent="0.25">
      <c r="A189" s="38" t="s">
        <v>130</v>
      </c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23"/>
      <c r="N189" s="31"/>
      <c r="O189" s="23"/>
      <c r="P189" s="23"/>
      <c r="Q189" s="31"/>
      <c r="R189" s="31"/>
      <c r="S189" s="31"/>
      <c r="T189" s="31"/>
      <c r="U189" s="31"/>
      <c r="V189" s="31"/>
      <c r="W189" s="31"/>
    </row>
    <row r="190" spans="1:23" ht="12.75" customHeight="1" x14ac:dyDescent="0.25">
      <c r="A190" s="38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23"/>
      <c r="N190" s="31"/>
      <c r="O190" s="23"/>
      <c r="P190" s="23"/>
      <c r="Q190" s="31"/>
      <c r="R190" s="31"/>
      <c r="S190" s="31"/>
      <c r="T190" s="31"/>
      <c r="U190" s="31"/>
      <c r="V190" s="31"/>
      <c r="W190" s="31"/>
    </row>
    <row r="191" spans="1:23" ht="22.5" x14ac:dyDescent="0.25">
      <c r="A191" s="38" t="s">
        <v>141</v>
      </c>
      <c r="B191" s="30" t="s">
        <v>264</v>
      </c>
      <c r="C191" s="85" t="s">
        <v>35</v>
      </c>
      <c r="D191" s="17"/>
      <c r="E191" s="17"/>
      <c r="F191" s="17"/>
      <c r="G191" s="17"/>
      <c r="H191" s="17"/>
      <c r="I191" s="17"/>
      <c r="J191" s="17"/>
      <c r="K191" s="17"/>
      <c r="L191" s="17"/>
      <c r="M191" s="23"/>
      <c r="N191" s="31"/>
      <c r="O191" s="23"/>
      <c r="P191" s="23"/>
      <c r="Q191" s="31"/>
      <c r="R191" s="31"/>
      <c r="S191" s="31"/>
      <c r="T191" s="31"/>
      <c r="U191" s="31"/>
      <c r="V191" s="31"/>
      <c r="W191" s="31"/>
    </row>
    <row r="192" spans="1:23" x14ac:dyDescent="0.25">
      <c r="A192" s="38" t="s">
        <v>143</v>
      </c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23"/>
      <c r="N192" s="31"/>
      <c r="O192" s="23"/>
      <c r="P192" s="23"/>
      <c r="Q192" s="31"/>
      <c r="R192" s="31"/>
      <c r="S192" s="31"/>
      <c r="T192" s="31"/>
      <c r="U192" s="31"/>
      <c r="V192" s="31"/>
      <c r="W192" s="31"/>
    </row>
    <row r="193" spans="1:23" x14ac:dyDescent="0.25">
      <c r="A193" s="38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23"/>
      <c r="N193" s="31"/>
      <c r="O193" s="23"/>
      <c r="P193" s="23"/>
      <c r="Q193" s="31"/>
      <c r="R193" s="31"/>
      <c r="S193" s="31"/>
      <c r="T193" s="31"/>
      <c r="U193" s="31"/>
      <c r="V193" s="31"/>
      <c r="W193" s="31"/>
    </row>
    <row r="194" spans="1:23" ht="27.75" customHeight="1" x14ac:dyDescent="0.25">
      <c r="A194" s="38" t="s">
        <v>144</v>
      </c>
      <c r="B194" s="30" t="s">
        <v>142</v>
      </c>
      <c r="C194" s="85" t="s">
        <v>35</v>
      </c>
      <c r="D194" s="17"/>
      <c r="E194" s="17"/>
      <c r="F194" s="17"/>
      <c r="G194" s="17"/>
      <c r="H194" s="17"/>
      <c r="I194" s="17"/>
      <c r="J194" s="17"/>
      <c r="K194" s="17"/>
      <c r="L194" s="17"/>
      <c r="M194" s="23"/>
      <c r="N194" s="31"/>
      <c r="O194" s="23"/>
      <c r="P194" s="23"/>
      <c r="Q194" s="31"/>
      <c r="R194" s="31"/>
      <c r="S194" s="31"/>
      <c r="T194" s="31"/>
      <c r="U194" s="31"/>
      <c r="V194" s="31"/>
      <c r="W194" s="31"/>
    </row>
    <row r="195" spans="1:23" x14ac:dyDescent="0.25">
      <c r="A195" s="38" t="s">
        <v>146</v>
      </c>
      <c r="B195" s="30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23"/>
      <c r="N195" s="31"/>
      <c r="O195" s="23"/>
      <c r="P195" s="23"/>
      <c r="Q195" s="31"/>
      <c r="R195" s="31"/>
      <c r="S195" s="31"/>
      <c r="T195" s="31"/>
      <c r="U195" s="31"/>
      <c r="V195" s="31"/>
      <c r="W195" s="31"/>
    </row>
    <row r="196" spans="1:23" x14ac:dyDescent="0.25">
      <c r="A196" s="38"/>
      <c r="B196" s="30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23"/>
      <c r="N196" s="31"/>
      <c r="O196" s="23"/>
      <c r="P196" s="23"/>
      <c r="Q196" s="31"/>
      <c r="R196" s="31"/>
      <c r="S196" s="31"/>
      <c r="T196" s="31"/>
      <c r="U196" s="31"/>
      <c r="V196" s="31"/>
      <c r="W196" s="31"/>
    </row>
    <row r="197" spans="1:23" ht="15.75" customHeight="1" x14ac:dyDescent="0.25">
      <c r="A197" s="38"/>
      <c r="B197" s="30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23"/>
      <c r="N197" s="31"/>
      <c r="O197" s="23"/>
      <c r="P197" s="23"/>
      <c r="Q197" s="31"/>
      <c r="R197" s="31"/>
      <c r="S197" s="31"/>
      <c r="T197" s="31"/>
      <c r="U197" s="31"/>
      <c r="V197" s="31"/>
      <c r="W197" s="31"/>
    </row>
    <row r="198" spans="1:23" ht="12.75" customHeight="1" x14ac:dyDescent="0.25">
      <c r="A198" s="64" t="s">
        <v>147</v>
      </c>
      <c r="B198" s="387" t="s">
        <v>148</v>
      </c>
      <c r="C198" s="389"/>
      <c r="D198" s="389"/>
      <c r="E198" s="393"/>
      <c r="F198" s="393"/>
      <c r="G198" s="393"/>
      <c r="H198" s="393"/>
      <c r="I198" s="394"/>
      <c r="J198" s="17"/>
      <c r="K198" s="17"/>
      <c r="L198" s="17"/>
      <c r="M198" s="23"/>
      <c r="N198" s="31"/>
      <c r="O198" s="23"/>
      <c r="P198" s="23"/>
      <c r="Q198" s="31"/>
      <c r="R198" s="31"/>
      <c r="S198" s="31"/>
      <c r="T198" s="31"/>
      <c r="U198" s="31"/>
      <c r="V198" s="31"/>
      <c r="W198" s="31"/>
    </row>
    <row r="199" spans="1:23" x14ac:dyDescent="0.25">
      <c r="A199" s="38" t="s">
        <v>149</v>
      </c>
      <c r="B199" s="30"/>
      <c r="C199" s="85" t="s">
        <v>35</v>
      </c>
      <c r="D199" s="17"/>
      <c r="E199" s="17"/>
      <c r="F199" s="17"/>
      <c r="G199" s="17"/>
      <c r="H199" s="17"/>
      <c r="I199" s="17"/>
      <c r="J199" s="17"/>
      <c r="K199" s="17"/>
      <c r="L199" s="17"/>
      <c r="M199" s="23"/>
      <c r="N199" s="31"/>
      <c r="O199" s="23"/>
      <c r="P199" s="23"/>
      <c r="Q199" s="31"/>
      <c r="R199" s="31"/>
      <c r="S199" s="31"/>
      <c r="T199" s="31"/>
      <c r="U199" s="31"/>
      <c r="V199" s="31"/>
      <c r="W199" s="31"/>
    </row>
    <row r="200" spans="1:23" x14ac:dyDescent="0.25">
      <c r="A200" s="38" t="s">
        <v>150</v>
      </c>
      <c r="B200" s="30"/>
      <c r="C200" s="85" t="s">
        <v>35</v>
      </c>
      <c r="D200" s="17"/>
      <c r="E200" s="17"/>
      <c r="F200" s="17"/>
      <c r="G200" s="17"/>
      <c r="H200" s="17"/>
      <c r="I200" s="17"/>
      <c r="J200" s="17"/>
      <c r="K200" s="17"/>
      <c r="L200" s="17"/>
      <c r="M200" s="23"/>
      <c r="N200" s="31"/>
      <c r="O200" s="23"/>
      <c r="P200" s="23"/>
      <c r="Q200" s="31"/>
      <c r="R200" s="31"/>
      <c r="S200" s="31"/>
      <c r="T200" s="31"/>
      <c r="U200" s="31"/>
      <c r="V200" s="31"/>
      <c r="W200" s="31"/>
    </row>
    <row r="201" spans="1:23" x14ac:dyDescent="0.25">
      <c r="A201" s="38"/>
      <c r="B201" s="17"/>
      <c r="C201" s="52"/>
      <c r="D201" s="17"/>
      <c r="E201" s="17"/>
      <c r="F201" s="17"/>
      <c r="G201" s="17"/>
      <c r="H201" s="17"/>
      <c r="I201" s="17"/>
      <c r="J201" s="17"/>
      <c r="K201" s="17"/>
      <c r="L201" s="17"/>
      <c r="M201" s="23"/>
      <c r="N201" s="31"/>
      <c r="O201" s="23"/>
      <c r="P201" s="23"/>
      <c r="Q201" s="31"/>
      <c r="R201" s="31"/>
      <c r="S201" s="31"/>
      <c r="T201" s="31"/>
      <c r="U201" s="31"/>
      <c r="V201" s="31"/>
      <c r="W201" s="31"/>
    </row>
    <row r="202" spans="1:23" ht="12.75" customHeight="1" x14ac:dyDescent="0.25">
      <c r="A202" s="387" t="s">
        <v>265</v>
      </c>
      <c r="B202" s="393"/>
      <c r="C202" s="393"/>
      <c r="D202" s="393"/>
      <c r="E202" s="393"/>
      <c r="F202" s="393"/>
      <c r="G202" s="393"/>
      <c r="H202" s="393"/>
      <c r="I202" s="393"/>
      <c r="J202" s="393"/>
      <c r="K202" s="389"/>
      <c r="L202" s="46"/>
      <c r="M202" s="82"/>
      <c r="N202" s="213"/>
      <c r="O202" s="82"/>
      <c r="P202" s="82"/>
      <c r="Q202" s="213"/>
      <c r="R202" s="213"/>
      <c r="S202" s="213"/>
      <c r="T202" s="213"/>
      <c r="U202" s="213"/>
      <c r="V202" s="213"/>
      <c r="W202" s="213"/>
    </row>
    <row r="203" spans="1:23" x14ac:dyDescent="0.25">
      <c r="A203" s="38" t="s">
        <v>152</v>
      </c>
      <c r="B203" s="17"/>
      <c r="C203" s="52" t="s">
        <v>35</v>
      </c>
      <c r="D203" s="17"/>
      <c r="E203" s="17"/>
      <c r="F203" s="17"/>
      <c r="G203" s="17"/>
      <c r="H203" s="17"/>
      <c r="I203" s="17"/>
      <c r="J203" s="17"/>
      <c r="K203" s="17"/>
      <c r="L203" s="17"/>
      <c r="M203" s="23"/>
      <c r="N203" s="31"/>
      <c r="O203" s="23"/>
      <c r="P203" s="23"/>
      <c r="Q203" s="31"/>
      <c r="R203" s="31"/>
      <c r="S203" s="31"/>
      <c r="T203" s="31"/>
      <c r="U203" s="31"/>
      <c r="V203" s="31"/>
      <c r="W203" s="31"/>
    </row>
    <row r="204" spans="1:23" x14ac:dyDescent="0.25">
      <c r="A204" s="38" t="s">
        <v>153</v>
      </c>
      <c r="B204" s="17"/>
      <c r="C204" s="52" t="s">
        <v>35</v>
      </c>
      <c r="D204" s="17"/>
      <c r="E204" s="17"/>
      <c r="F204" s="17"/>
      <c r="G204" s="17"/>
      <c r="H204" s="17"/>
      <c r="I204" s="17"/>
      <c r="J204" s="17"/>
      <c r="K204" s="17"/>
      <c r="L204" s="17"/>
      <c r="M204" s="23"/>
      <c r="N204" s="31"/>
      <c r="O204" s="23"/>
      <c r="P204" s="23"/>
      <c r="Q204" s="31"/>
      <c r="R204" s="31"/>
      <c r="S204" s="31"/>
      <c r="T204" s="31"/>
      <c r="U204" s="31"/>
      <c r="V204" s="31"/>
      <c r="W204" s="31"/>
    </row>
    <row r="205" spans="1:23" ht="15.75" customHeight="1" x14ac:dyDescent="0.25">
      <c r="A205" s="88" t="s">
        <v>163</v>
      </c>
      <c r="B205" s="387" t="s">
        <v>164</v>
      </c>
      <c r="C205" s="389"/>
      <c r="D205" s="389"/>
      <c r="E205" s="389"/>
      <c r="F205" s="389"/>
      <c r="G205" s="389"/>
      <c r="H205" s="389"/>
      <c r="I205" s="389"/>
      <c r="J205" s="389"/>
      <c r="K205" s="389"/>
      <c r="L205" s="390"/>
      <c r="M205" s="484"/>
      <c r="N205" s="31"/>
      <c r="O205" s="23"/>
      <c r="P205" s="23"/>
      <c r="Q205" s="31"/>
      <c r="R205" s="31">
        <f>O205</f>
        <v>0</v>
      </c>
      <c r="S205" s="31">
        <f>P205</f>
        <v>0</v>
      </c>
      <c r="T205" s="31">
        <v>0</v>
      </c>
      <c r="U205" s="31">
        <f>R205</f>
        <v>0</v>
      </c>
      <c r="V205" s="31">
        <f>S205</f>
        <v>0</v>
      </c>
      <c r="W205" s="31"/>
    </row>
    <row r="206" spans="1:23" ht="21" x14ac:dyDescent="0.25">
      <c r="A206" s="38" t="s">
        <v>165</v>
      </c>
      <c r="B206" s="46" t="s">
        <v>166</v>
      </c>
      <c r="C206" s="88" t="s">
        <v>35</v>
      </c>
      <c r="D206" s="64"/>
      <c r="E206" s="17"/>
      <c r="F206" s="17"/>
      <c r="G206" s="17"/>
      <c r="H206" s="17"/>
      <c r="I206" s="17"/>
      <c r="J206" s="17"/>
      <c r="K206" s="17"/>
      <c r="L206" s="17"/>
      <c r="M206" s="23"/>
      <c r="N206" s="31"/>
      <c r="O206" s="23"/>
      <c r="P206" s="23"/>
      <c r="Q206" s="31"/>
      <c r="R206" s="31"/>
      <c r="S206" s="31"/>
      <c r="T206" s="31"/>
      <c r="U206" s="31"/>
      <c r="V206" s="31"/>
      <c r="W206" s="31"/>
    </row>
    <row r="207" spans="1:23" x14ac:dyDescent="0.25">
      <c r="A207" s="12" t="s">
        <v>33</v>
      </c>
      <c r="C207" s="17"/>
      <c r="D207" s="17"/>
      <c r="F207" s="17"/>
      <c r="H207" s="17"/>
      <c r="I207" s="17"/>
      <c r="J207" s="17"/>
      <c r="K207" s="17"/>
      <c r="L207" s="17"/>
      <c r="M207" s="23"/>
      <c r="N207" s="31"/>
      <c r="O207" s="23"/>
      <c r="P207" s="23"/>
      <c r="Q207" s="31"/>
      <c r="R207" s="31">
        <f>O207</f>
        <v>0</v>
      </c>
      <c r="S207" s="31">
        <f>P207</f>
        <v>0</v>
      </c>
      <c r="T207" s="31">
        <v>0</v>
      </c>
      <c r="U207" s="31">
        <f>R207</f>
        <v>0</v>
      </c>
      <c r="V207" s="31">
        <f>S207</f>
        <v>0</v>
      </c>
      <c r="W207" s="31"/>
    </row>
    <row r="208" spans="1:23" x14ac:dyDescent="0.25">
      <c r="A208" s="38" t="s">
        <v>49</v>
      </c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23"/>
      <c r="N208" s="31"/>
      <c r="O208" s="23"/>
      <c r="P208" s="23"/>
      <c r="Q208" s="31"/>
      <c r="R208" s="31"/>
      <c r="S208" s="31"/>
      <c r="T208" s="31"/>
      <c r="U208" s="31"/>
      <c r="V208" s="31"/>
      <c r="W208" s="31"/>
    </row>
    <row r="209" spans="1:23" ht="21" x14ac:dyDescent="0.25">
      <c r="A209" s="38" t="s">
        <v>167</v>
      </c>
      <c r="B209" s="46" t="s">
        <v>168</v>
      </c>
      <c r="C209" s="85" t="s">
        <v>35</v>
      </c>
      <c r="D209" s="85"/>
      <c r="E209" s="17"/>
      <c r="F209" s="17"/>
      <c r="G209" s="17"/>
      <c r="H209" s="17"/>
      <c r="I209" s="17"/>
      <c r="J209" s="17"/>
      <c r="K209" s="17"/>
      <c r="L209" s="17"/>
      <c r="M209" s="23"/>
      <c r="N209" s="31"/>
      <c r="O209" s="23"/>
      <c r="P209" s="23"/>
      <c r="Q209" s="31"/>
      <c r="R209" s="31"/>
      <c r="S209" s="31"/>
      <c r="T209" s="31"/>
      <c r="U209" s="31"/>
      <c r="V209" s="31"/>
      <c r="W209" s="31"/>
    </row>
    <row r="210" spans="1:23" x14ac:dyDescent="0.25">
      <c r="A210" s="38" t="s">
        <v>64</v>
      </c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23"/>
      <c r="N210" s="31"/>
      <c r="O210" s="23"/>
      <c r="P210" s="23"/>
      <c r="Q210" s="31"/>
      <c r="R210" s="31"/>
      <c r="S210" s="31"/>
      <c r="T210" s="31"/>
      <c r="U210" s="31"/>
      <c r="V210" s="31"/>
      <c r="W210" s="31"/>
    </row>
    <row r="211" spans="1:23" x14ac:dyDescent="0.25">
      <c r="A211" s="38" t="s">
        <v>171</v>
      </c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23"/>
      <c r="N211" s="31"/>
      <c r="O211" s="23"/>
      <c r="P211" s="23"/>
      <c r="Q211" s="31"/>
      <c r="R211" s="31"/>
      <c r="S211" s="31"/>
      <c r="T211" s="31"/>
      <c r="U211" s="31"/>
      <c r="V211" s="31"/>
      <c r="W211" s="31"/>
    </row>
    <row r="212" spans="1:23" ht="21" x14ac:dyDescent="0.25">
      <c r="A212" s="64" t="s">
        <v>173</v>
      </c>
      <c r="B212" s="46" t="s">
        <v>174</v>
      </c>
      <c r="C212" s="85" t="s">
        <v>35</v>
      </c>
      <c r="D212" s="17"/>
      <c r="E212" s="17"/>
      <c r="F212" s="17"/>
      <c r="G212" s="17"/>
      <c r="H212" s="17"/>
      <c r="I212" s="17"/>
      <c r="J212" s="17"/>
      <c r="K212" s="17"/>
      <c r="L212" s="17"/>
      <c r="M212" s="23"/>
      <c r="N212" s="31"/>
      <c r="O212" s="23"/>
      <c r="P212" s="23"/>
      <c r="Q212" s="31"/>
      <c r="R212" s="31"/>
      <c r="S212" s="31"/>
      <c r="T212" s="31"/>
      <c r="U212" s="31"/>
      <c r="V212" s="31"/>
      <c r="W212" s="31"/>
    </row>
    <row r="213" spans="1:23" ht="15.75" customHeight="1" x14ac:dyDescent="0.25">
      <c r="A213" s="38" t="s">
        <v>175</v>
      </c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23"/>
      <c r="N213" s="31"/>
      <c r="O213" s="23"/>
      <c r="P213" s="23"/>
      <c r="Q213" s="31"/>
      <c r="R213" s="31"/>
      <c r="S213" s="31"/>
      <c r="T213" s="31"/>
      <c r="U213" s="31"/>
      <c r="V213" s="31"/>
      <c r="W213" s="31"/>
    </row>
    <row r="214" spans="1:23" x14ac:dyDescent="0.25">
      <c r="A214" s="38" t="s">
        <v>176</v>
      </c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23"/>
      <c r="N214" s="31"/>
      <c r="O214" s="23"/>
      <c r="P214" s="23"/>
      <c r="Q214" s="31"/>
      <c r="R214" s="31"/>
      <c r="S214" s="31"/>
      <c r="T214" s="31"/>
      <c r="U214" s="31"/>
      <c r="V214" s="31"/>
      <c r="W214" s="31"/>
    </row>
    <row r="215" spans="1:23" x14ac:dyDescent="0.25">
      <c r="A215" s="64" t="s">
        <v>177</v>
      </c>
      <c r="B215" s="64" t="s">
        <v>178</v>
      </c>
      <c r="C215" s="85" t="s">
        <v>35</v>
      </c>
      <c r="D215" s="17"/>
      <c r="E215" s="17"/>
      <c r="F215" s="17"/>
      <c r="G215" s="17"/>
      <c r="H215" s="17"/>
      <c r="I215" s="17"/>
      <c r="J215" s="17"/>
      <c r="K215" s="17"/>
      <c r="L215" s="17"/>
      <c r="M215" s="23"/>
      <c r="N215" s="31"/>
      <c r="O215" s="23"/>
      <c r="P215" s="23"/>
      <c r="Q215" s="31"/>
      <c r="R215" s="31"/>
      <c r="S215" s="31"/>
      <c r="T215" s="31"/>
      <c r="U215" s="31"/>
      <c r="V215" s="31"/>
      <c r="W215" s="31"/>
    </row>
    <row r="216" spans="1:23" x14ac:dyDescent="0.25">
      <c r="A216" s="38" t="s">
        <v>179</v>
      </c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23"/>
      <c r="N216" s="31"/>
      <c r="O216" s="23"/>
      <c r="P216" s="23"/>
      <c r="Q216" s="31"/>
      <c r="R216" s="31"/>
      <c r="S216" s="31"/>
      <c r="T216" s="31"/>
      <c r="U216" s="31"/>
      <c r="V216" s="31"/>
      <c r="W216" s="31"/>
    </row>
    <row r="217" spans="1:23" x14ac:dyDescent="0.25">
      <c r="A217" s="38" t="s">
        <v>180</v>
      </c>
      <c r="B217" s="64" t="s">
        <v>181</v>
      </c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23"/>
      <c r="N217" s="31"/>
      <c r="O217" s="23"/>
      <c r="P217" s="23"/>
      <c r="Q217" s="31"/>
      <c r="R217" s="31"/>
      <c r="S217" s="31"/>
      <c r="T217" s="31"/>
      <c r="U217" s="31"/>
      <c r="V217" s="31"/>
      <c r="W217" s="31"/>
    </row>
    <row r="218" spans="1:23" x14ac:dyDescent="0.25">
      <c r="A218" s="38" t="s">
        <v>182</v>
      </c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23"/>
      <c r="N218" s="31"/>
      <c r="O218" s="23"/>
      <c r="P218" s="23"/>
      <c r="Q218" s="31"/>
      <c r="R218" s="31"/>
      <c r="S218" s="31"/>
      <c r="T218" s="31"/>
      <c r="U218" s="31"/>
      <c r="V218" s="31"/>
      <c r="W218" s="31"/>
    </row>
    <row r="219" spans="1:23" x14ac:dyDescent="0.25">
      <c r="A219" s="64" t="s">
        <v>183</v>
      </c>
      <c r="B219" s="64" t="s">
        <v>184</v>
      </c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23"/>
      <c r="N219" s="31"/>
      <c r="O219" s="23"/>
      <c r="P219" s="23"/>
      <c r="Q219" s="31"/>
      <c r="R219" s="31"/>
      <c r="S219" s="31"/>
      <c r="T219" s="31"/>
      <c r="U219" s="31"/>
      <c r="V219" s="31"/>
      <c r="W219" s="31"/>
    </row>
    <row r="220" spans="1:23" ht="15.75" customHeight="1" x14ac:dyDescent="0.25">
      <c r="A220" s="38" t="s">
        <v>185</v>
      </c>
      <c r="B220" s="17"/>
      <c r="C220" s="17"/>
      <c r="D220" s="17"/>
      <c r="E220" s="17"/>
      <c r="F220" s="17"/>
      <c r="G220" s="17"/>
      <c r="H220" s="17"/>
      <c r="I220" s="17"/>
      <c r="J220" s="389"/>
      <c r="K220" s="17"/>
      <c r="L220" s="17"/>
      <c r="M220" s="23"/>
      <c r="N220" s="31"/>
      <c r="O220" s="23"/>
      <c r="P220" s="23"/>
      <c r="Q220" s="31"/>
      <c r="R220" s="31"/>
      <c r="S220" s="31"/>
      <c r="T220" s="31"/>
      <c r="U220" s="31"/>
      <c r="V220" s="31"/>
      <c r="W220" s="31"/>
    </row>
    <row r="221" spans="1:23" ht="15.75" customHeight="1" x14ac:dyDescent="0.25">
      <c r="A221" s="88" t="s">
        <v>186</v>
      </c>
      <c r="B221" s="387" t="s">
        <v>430</v>
      </c>
      <c r="C221" s="409"/>
      <c r="D221" s="409"/>
      <c r="E221" s="409"/>
      <c r="F221" s="409"/>
      <c r="G221" s="409"/>
      <c r="H221" s="409"/>
      <c r="I221" s="409"/>
      <c r="J221" s="409"/>
      <c r="K221" s="409"/>
      <c r="L221" s="389"/>
      <c r="M221" s="82"/>
      <c r="N221" s="213"/>
      <c r="O221" s="82"/>
      <c r="P221" s="82"/>
      <c r="Q221" s="213"/>
      <c r="R221" s="213"/>
      <c r="S221" s="213"/>
      <c r="T221" s="213"/>
      <c r="U221" s="213"/>
      <c r="V221" s="213"/>
      <c r="W221" s="213"/>
    </row>
    <row r="222" spans="1:23" ht="21" x14ac:dyDescent="0.25">
      <c r="A222" s="64" t="s">
        <v>165</v>
      </c>
      <c r="B222" s="46" t="s">
        <v>267</v>
      </c>
      <c r="C222" s="85" t="s">
        <v>35</v>
      </c>
      <c r="D222" s="46"/>
      <c r="E222" s="17"/>
      <c r="F222" s="17"/>
      <c r="G222" s="17"/>
      <c r="H222" s="17"/>
      <c r="I222" s="17"/>
      <c r="J222" s="17"/>
      <c r="K222" s="17"/>
      <c r="L222" s="17"/>
      <c r="M222" s="23"/>
      <c r="N222" s="31"/>
      <c r="O222" s="23"/>
      <c r="P222" s="23"/>
      <c r="Q222" s="31"/>
      <c r="R222" s="31"/>
      <c r="S222" s="31"/>
      <c r="T222" s="31"/>
      <c r="U222" s="31"/>
      <c r="V222" s="31"/>
      <c r="W222" s="31"/>
    </row>
    <row r="223" spans="1:23" ht="15.75" customHeight="1" x14ac:dyDescent="0.25">
      <c r="A223" s="38" t="s">
        <v>33</v>
      </c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23"/>
      <c r="N223" s="31"/>
      <c r="O223" s="23"/>
      <c r="P223" s="23"/>
      <c r="Q223" s="227"/>
      <c r="R223" s="227"/>
      <c r="S223" s="31"/>
      <c r="T223" s="31"/>
      <c r="U223" s="31"/>
      <c r="V223" s="31"/>
      <c r="W223" s="31"/>
    </row>
    <row r="224" spans="1:23" x14ac:dyDescent="0.25">
      <c r="A224" s="12" t="s">
        <v>49</v>
      </c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23"/>
      <c r="N224" s="31"/>
      <c r="O224" s="23"/>
      <c r="P224" s="23"/>
      <c r="Q224" s="31"/>
      <c r="R224" s="31"/>
      <c r="S224" s="31"/>
      <c r="T224" s="31"/>
      <c r="U224" s="31"/>
      <c r="V224" s="31"/>
      <c r="W224" s="31"/>
    </row>
    <row r="225" spans="1:23" ht="31.5" x14ac:dyDescent="0.25">
      <c r="A225" s="64" t="s">
        <v>167</v>
      </c>
      <c r="B225" s="46" t="s">
        <v>268</v>
      </c>
      <c r="C225" s="85" t="s">
        <v>35</v>
      </c>
      <c r="D225" s="46"/>
      <c r="E225" s="17"/>
      <c r="F225" s="17"/>
      <c r="G225" s="17"/>
      <c r="H225" s="17"/>
      <c r="I225" s="17"/>
      <c r="J225" s="17"/>
      <c r="K225" s="17"/>
      <c r="L225" s="17"/>
      <c r="M225" s="23"/>
      <c r="N225" s="31"/>
      <c r="O225" s="23"/>
      <c r="P225" s="23"/>
      <c r="Q225" s="31"/>
      <c r="R225" s="31"/>
      <c r="S225" s="31"/>
      <c r="T225" s="31"/>
      <c r="U225" s="31"/>
      <c r="V225" s="31"/>
      <c r="W225" s="31"/>
    </row>
    <row r="226" spans="1:23" x14ac:dyDescent="0.25">
      <c r="A226" s="38" t="s">
        <v>64</v>
      </c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23"/>
      <c r="N226" s="31"/>
      <c r="O226" s="23"/>
      <c r="P226" s="23"/>
      <c r="Q226" s="31"/>
      <c r="R226" s="31"/>
      <c r="S226" s="31"/>
      <c r="T226" s="31"/>
      <c r="U226" s="31"/>
      <c r="V226" s="31"/>
      <c r="W226" s="31"/>
    </row>
    <row r="227" spans="1:23" x14ac:dyDescent="0.25">
      <c r="A227" s="38" t="s">
        <v>81</v>
      </c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23"/>
      <c r="N227" s="31"/>
      <c r="O227" s="23"/>
      <c r="P227" s="23"/>
      <c r="Q227" s="31"/>
      <c r="R227" s="31"/>
      <c r="S227" s="31"/>
      <c r="T227" s="31"/>
      <c r="U227" s="31"/>
      <c r="V227" s="31"/>
      <c r="W227" s="31"/>
    </row>
    <row r="228" spans="1:23" ht="15.75" customHeight="1" x14ac:dyDescent="0.25">
      <c r="A228" s="88" t="s">
        <v>188</v>
      </c>
      <c r="B228" s="387" t="s">
        <v>269</v>
      </c>
      <c r="C228" s="393"/>
      <c r="D228" s="393"/>
      <c r="E228" s="393"/>
      <c r="F228" s="393"/>
      <c r="G228" s="393"/>
      <c r="H228" s="393"/>
      <c r="I228" s="393"/>
      <c r="J228" s="393"/>
      <c r="K228" s="393"/>
      <c r="L228" s="393"/>
      <c r="M228" s="82"/>
      <c r="N228" s="213"/>
      <c r="O228" s="82"/>
      <c r="P228" s="82"/>
      <c r="Q228" s="213"/>
      <c r="R228" s="213"/>
      <c r="S228" s="213"/>
      <c r="T228" s="213"/>
      <c r="U228" s="213"/>
      <c r="V228" s="213"/>
      <c r="W228" s="213"/>
    </row>
    <row r="229" spans="1:23" x14ac:dyDescent="0.25">
      <c r="A229" s="38" t="s">
        <v>190</v>
      </c>
      <c r="B229" s="17"/>
      <c r="C229" s="85"/>
      <c r="D229" s="17"/>
      <c r="E229" s="17"/>
      <c r="F229" s="17"/>
      <c r="G229" s="17"/>
      <c r="H229" s="17"/>
      <c r="I229" s="17"/>
      <c r="J229" s="17"/>
      <c r="K229" s="17"/>
      <c r="L229" s="17"/>
      <c r="M229" s="23"/>
      <c r="N229" s="31"/>
      <c r="O229" s="23"/>
      <c r="P229" s="23"/>
      <c r="Q229" s="31"/>
      <c r="R229" s="31"/>
      <c r="S229" s="31"/>
      <c r="T229" s="31"/>
      <c r="U229" s="31"/>
      <c r="V229" s="31"/>
      <c r="W229" s="31"/>
    </row>
    <row r="230" spans="1:23" x14ac:dyDescent="0.25">
      <c r="A230" s="38" t="s">
        <v>167</v>
      </c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23"/>
      <c r="N230" s="31"/>
      <c r="O230" s="23"/>
      <c r="P230" s="23"/>
      <c r="Q230" s="31"/>
      <c r="R230" s="31"/>
      <c r="S230" s="31"/>
      <c r="T230" s="31"/>
      <c r="U230" s="31"/>
      <c r="V230" s="31"/>
      <c r="W230" s="31"/>
    </row>
    <row r="231" spans="1:23" ht="15.75" customHeight="1" x14ac:dyDescent="0.25">
      <c r="A231" s="88" t="s">
        <v>191</v>
      </c>
      <c r="B231" s="387" t="s">
        <v>192</v>
      </c>
      <c r="C231" s="389"/>
      <c r="D231" s="389"/>
      <c r="E231" s="389"/>
      <c r="F231" s="389"/>
      <c r="G231" s="389"/>
      <c r="H231" s="389"/>
      <c r="I231" s="389"/>
      <c r="J231" s="390"/>
      <c r="K231" s="17"/>
      <c r="L231" s="17"/>
      <c r="M231" s="489"/>
      <c r="N231" s="31"/>
      <c r="O231" s="484"/>
      <c r="P231" s="23"/>
      <c r="Q231" s="31"/>
      <c r="R231" s="226"/>
      <c r="S231" s="31"/>
      <c r="T231" s="31"/>
      <c r="U231" s="31"/>
      <c r="V231" s="226"/>
      <c r="W231" s="31"/>
    </row>
    <row r="232" spans="1:23" x14ac:dyDescent="0.25">
      <c r="A232" s="38" t="s">
        <v>165</v>
      </c>
      <c r="B232" s="64" t="s">
        <v>193</v>
      </c>
      <c r="C232" s="85" t="s">
        <v>35</v>
      </c>
      <c r="D232" s="64"/>
      <c r="E232" s="17"/>
      <c r="F232" s="17"/>
      <c r="G232" s="17"/>
      <c r="H232" s="17"/>
      <c r="I232" s="17"/>
      <c r="J232" s="17"/>
      <c r="K232" s="17"/>
      <c r="L232" s="17"/>
      <c r="M232" s="23"/>
      <c r="N232" s="31"/>
      <c r="O232" s="23"/>
      <c r="P232" s="23"/>
      <c r="Q232" s="31"/>
      <c r="R232" s="31"/>
      <c r="S232" s="31"/>
      <c r="T232" s="31"/>
      <c r="U232" s="31"/>
      <c r="V232" s="31"/>
      <c r="W232" s="31"/>
    </row>
    <row r="233" spans="1:23" ht="24" customHeight="1" x14ac:dyDescent="0.25">
      <c r="A233" s="12" t="s">
        <v>33</v>
      </c>
      <c r="B233" s="46" t="s">
        <v>194</v>
      </c>
      <c r="C233" s="85" t="s">
        <v>35</v>
      </c>
      <c r="D233" s="46"/>
      <c r="E233" s="17"/>
      <c r="F233" s="17"/>
      <c r="G233" s="17"/>
      <c r="H233" s="17"/>
      <c r="I233" s="17"/>
      <c r="J233" s="17"/>
      <c r="K233" s="17"/>
      <c r="L233" s="17"/>
      <c r="M233" s="23"/>
      <c r="N233" s="31"/>
      <c r="O233" s="23"/>
      <c r="P233" s="23"/>
      <c r="Q233" s="31"/>
      <c r="R233" s="31"/>
      <c r="S233" s="31"/>
      <c r="T233" s="31"/>
      <c r="U233" s="31"/>
      <c r="V233" s="31"/>
      <c r="W233" s="31"/>
    </row>
    <row r="234" spans="1:23" x14ac:dyDescent="0.25">
      <c r="A234" s="38">
        <v>2</v>
      </c>
      <c r="B234" s="64" t="s">
        <v>195</v>
      </c>
      <c r="C234" s="85" t="s">
        <v>35</v>
      </c>
      <c r="D234" s="64"/>
      <c r="E234" s="17"/>
      <c r="F234" s="17"/>
      <c r="G234" s="17"/>
      <c r="H234" s="17"/>
      <c r="I234" s="17"/>
      <c r="J234" s="17"/>
      <c r="K234" s="17"/>
      <c r="L234" s="17"/>
      <c r="M234" s="23"/>
      <c r="N234" s="31"/>
      <c r="O234" s="23"/>
      <c r="P234" s="23"/>
      <c r="Q234" s="31"/>
      <c r="R234" s="31"/>
      <c r="S234" s="31"/>
      <c r="T234" s="31"/>
      <c r="U234" s="31"/>
      <c r="V234" s="31"/>
      <c r="W234" s="31"/>
    </row>
    <row r="235" spans="1:23" x14ac:dyDescent="0.25">
      <c r="A235" s="38" t="s">
        <v>64</v>
      </c>
      <c r="B235" s="80"/>
      <c r="C235" s="85" t="s">
        <v>35</v>
      </c>
      <c r="D235" s="80"/>
      <c r="E235" s="17"/>
      <c r="F235" s="17"/>
      <c r="G235" s="17"/>
      <c r="H235" s="17"/>
      <c r="I235" s="17"/>
      <c r="J235" s="17"/>
      <c r="K235" s="17"/>
      <c r="L235" s="17"/>
      <c r="M235" s="23"/>
      <c r="N235" s="31"/>
      <c r="O235" s="23"/>
      <c r="P235" s="23"/>
      <c r="Q235" s="31"/>
      <c r="R235" s="226"/>
      <c r="S235" s="31"/>
      <c r="T235" s="31"/>
      <c r="U235" s="31"/>
      <c r="V235" s="31"/>
      <c r="W235" s="31"/>
    </row>
    <row r="236" spans="1:23" x14ac:dyDescent="0.25">
      <c r="A236" s="38">
        <v>3</v>
      </c>
      <c r="B236" s="46" t="s">
        <v>270</v>
      </c>
      <c r="C236" s="85" t="s">
        <v>35</v>
      </c>
      <c r="D236" s="64"/>
      <c r="E236" s="17"/>
      <c r="F236" s="17"/>
      <c r="G236" s="17"/>
      <c r="H236" s="17"/>
      <c r="I236" s="17"/>
      <c r="J236" s="17"/>
      <c r="K236" s="17"/>
      <c r="L236" s="17"/>
      <c r="M236" s="23"/>
      <c r="N236" s="31"/>
      <c r="O236" s="23"/>
      <c r="P236" s="23"/>
      <c r="Q236" s="31"/>
      <c r="R236" s="31"/>
      <c r="S236" s="31"/>
      <c r="T236" s="31"/>
      <c r="U236" s="31"/>
      <c r="V236" s="31"/>
      <c r="W236" s="31"/>
    </row>
    <row r="237" spans="1:23" x14ac:dyDescent="0.25">
      <c r="A237" s="38" t="s">
        <v>197</v>
      </c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23"/>
      <c r="N237" s="31"/>
      <c r="O237" s="23"/>
      <c r="P237" s="23"/>
      <c r="Q237" s="31"/>
      <c r="R237" s="31"/>
      <c r="S237" s="31"/>
      <c r="T237" s="31"/>
      <c r="U237" s="31"/>
      <c r="V237" s="31"/>
      <c r="W237" s="31"/>
    </row>
    <row r="238" spans="1:23" x14ac:dyDescent="0.25">
      <c r="A238" s="38" t="s">
        <v>123</v>
      </c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23"/>
      <c r="N238" s="31"/>
      <c r="O238" s="23"/>
      <c r="P238" s="23"/>
      <c r="Q238" s="31"/>
      <c r="R238" s="31"/>
      <c r="S238" s="31"/>
      <c r="T238" s="31"/>
      <c r="U238" s="31"/>
      <c r="V238" s="31"/>
      <c r="W238" s="31"/>
    </row>
    <row r="239" spans="1:23" ht="12.75" customHeight="1" x14ac:dyDescent="0.25">
      <c r="A239" s="64" t="s">
        <v>198</v>
      </c>
      <c r="B239" s="387" t="s">
        <v>199</v>
      </c>
      <c r="C239" s="393"/>
      <c r="D239" s="393"/>
      <c r="E239" s="393"/>
      <c r="F239" s="393"/>
      <c r="G239" s="393"/>
      <c r="H239" s="393"/>
      <c r="I239" s="393"/>
      <c r="J239" s="393"/>
      <c r="K239" s="393"/>
      <c r="L239" s="65"/>
      <c r="M239" s="490"/>
      <c r="N239" s="228"/>
      <c r="O239" s="490"/>
      <c r="P239" s="490"/>
      <c r="Q239" s="228"/>
      <c r="R239" s="228"/>
      <c r="S239" s="228"/>
      <c r="T239" s="228"/>
      <c r="U239" s="228"/>
      <c r="V239" s="228"/>
      <c r="W239" s="228"/>
    </row>
    <row r="240" spans="1:23" x14ac:dyDescent="0.25">
      <c r="A240" s="17"/>
      <c r="B240" s="66"/>
      <c r="C240" s="66"/>
      <c r="D240" s="66"/>
      <c r="E240" s="66"/>
      <c r="F240" s="66"/>
      <c r="G240" s="66"/>
      <c r="H240" s="66"/>
      <c r="I240" s="66"/>
      <c r="J240" s="17"/>
      <c r="K240" s="17"/>
      <c r="L240" s="17"/>
      <c r="M240" s="23"/>
      <c r="N240" s="31"/>
      <c r="O240" s="23"/>
      <c r="P240" s="23"/>
      <c r="Q240" s="31"/>
      <c r="R240" s="31"/>
      <c r="S240" s="31"/>
      <c r="T240" s="31"/>
      <c r="U240" s="31"/>
      <c r="V240" s="31"/>
      <c r="W240" s="31"/>
    </row>
    <row r="241" spans="1:23" ht="43.5" customHeight="1" x14ac:dyDescent="0.25">
      <c r="A241" s="64" t="s">
        <v>200</v>
      </c>
      <c r="B241" s="387" t="s">
        <v>201</v>
      </c>
      <c r="C241" s="393"/>
      <c r="D241" s="393"/>
      <c r="E241" s="393"/>
      <c r="F241" s="393"/>
      <c r="G241" s="393"/>
      <c r="H241" s="393"/>
      <c r="I241" s="393"/>
      <c r="J241" s="393"/>
      <c r="K241" s="393"/>
      <c r="L241" s="46"/>
      <c r="M241" s="82"/>
      <c r="N241" s="213"/>
      <c r="O241" s="82"/>
      <c r="P241" s="82"/>
      <c r="Q241" s="213"/>
      <c r="R241" s="213"/>
      <c r="S241" s="213"/>
      <c r="T241" s="213"/>
      <c r="U241" s="213"/>
      <c r="V241" s="213"/>
      <c r="W241" s="213"/>
    </row>
    <row r="242" spans="1:23" x14ac:dyDescent="0.25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491"/>
      <c r="N242" s="229"/>
      <c r="O242" s="491"/>
      <c r="P242" s="491"/>
      <c r="Q242" s="229"/>
      <c r="R242" s="229"/>
      <c r="S242" s="229"/>
      <c r="T242" s="229"/>
      <c r="U242" s="229"/>
      <c r="V242" s="229"/>
      <c r="W242" s="229"/>
    </row>
    <row r="243" spans="1:23" x14ac:dyDescent="0.25">
      <c r="A243" s="68" t="s">
        <v>202</v>
      </c>
      <c r="B243" s="68" t="s">
        <v>54</v>
      </c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491"/>
      <c r="N243" s="229"/>
      <c r="O243" s="491"/>
      <c r="P243" s="491"/>
      <c r="Q243" s="229"/>
      <c r="R243" s="229"/>
      <c r="S243" s="229"/>
      <c r="T243" s="229"/>
      <c r="U243" s="229"/>
      <c r="V243" s="229"/>
      <c r="W243" s="229"/>
    </row>
    <row r="244" spans="1:23" x14ac:dyDescent="0.25">
      <c r="A244" s="69"/>
      <c r="B244" s="69" t="s">
        <v>272</v>
      </c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70">
        <f t="shared" ref="M244:W244" si="30">SUM(M154+M205+M221+M228+M231+M239+M241+M243)</f>
        <v>88390</v>
      </c>
      <c r="N244" s="230">
        <f t="shared" si="30"/>
        <v>0</v>
      </c>
      <c r="O244" s="70">
        <f t="shared" si="30"/>
        <v>88390</v>
      </c>
      <c r="P244" s="70">
        <f t="shared" si="30"/>
        <v>88390</v>
      </c>
      <c r="Q244" s="230">
        <f t="shared" si="30"/>
        <v>0</v>
      </c>
      <c r="R244" s="230">
        <f t="shared" si="30"/>
        <v>88390</v>
      </c>
      <c r="S244" s="230">
        <f t="shared" si="30"/>
        <v>88390</v>
      </c>
      <c r="T244" s="230">
        <f t="shared" si="30"/>
        <v>0</v>
      </c>
      <c r="U244" s="230">
        <f t="shared" si="30"/>
        <v>88390</v>
      </c>
      <c r="V244" s="230">
        <f t="shared" si="30"/>
        <v>88390</v>
      </c>
      <c r="W244" s="230">
        <f t="shared" si="30"/>
        <v>0</v>
      </c>
    </row>
    <row r="245" spans="1:23" x14ac:dyDescent="0.25">
      <c r="A245" s="69"/>
      <c r="B245" s="69" t="s">
        <v>273</v>
      </c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70">
        <f t="shared" ref="M245:W245" si="31">SUM(M244+M141)</f>
        <v>6545919</v>
      </c>
      <c r="N245" s="70">
        <f t="shared" si="31"/>
        <v>0</v>
      </c>
      <c r="O245" s="70">
        <f t="shared" si="31"/>
        <v>6934949</v>
      </c>
      <c r="P245" s="70">
        <f t="shared" si="31"/>
        <v>6934949</v>
      </c>
      <c r="Q245" s="70">
        <f t="shared" si="31"/>
        <v>0</v>
      </c>
      <c r="R245" s="70">
        <f t="shared" si="31"/>
        <v>6971788</v>
      </c>
      <c r="S245" s="70">
        <f t="shared" si="31"/>
        <v>6971788</v>
      </c>
      <c r="T245" s="70">
        <f t="shared" si="31"/>
        <v>0</v>
      </c>
      <c r="U245" s="70">
        <f t="shared" si="31"/>
        <v>6812384</v>
      </c>
      <c r="V245" s="70">
        <f t="shared" si="31"/>
        <v>6812384</v>
      </c>
      <c r="W245" s="70">
        <f t="shared" si="31"/>
        <v>0</v>
      </c>
    </row>
    <row r="248" spans="1:23" ht="15" x14ac:dyDescent="0.25">
      <c r="C248" s="3" t="s">
        <v>491</v>
      </c>
      <c r="O248" s="493" t="s">
        <v>492</v>
      </c>
    </row>
    <row r="251" spans="1:23" x14ac:dyDescent="0.25">
      <c r="C251" s="3" t="s">
        <v>493</v>
      </c>
    </row>
  </sheetData>
  <mergeCells count="32">
    <mergeCell ref="A74:H74"/>
    <mergeCell ref="B19:K19"/>
    <mergeCell ref="A33:K33"/>
    <mergeCell ref="A51:K51"/>
    <mergeCell ref="B55:B64"/>
    <mergeCell ref="E59:G59"/>
    <mergeCell ref="E60:G60"/>
    <mergeCell ref="A23:A26"/>
    <mergeCell ref="B23:B26"/>
    <mergeCell ref="L148:W150"/>
    <mergeCell ref="K148:K152"/>
    <mergeCell ref="J148:J152"/>
    <mergeCell ref="I148:I152"/>
    <mergeCell ref="D148:H149"/>
    <mergeCell ref="D150:D152"/>
    <mergeCell ref="E150:E152"/>
    <mergeCell ref="F150:F152"/>
    <mergeCell ref="G150:G152"/>
    <mergeCell ref="H150:H152"/>
    <mergeCell ref="U151:W151"/>
    <mergeCell ref="R151:T151"/>
    <mergeCell ref="O151:Q151"/>
    <mergeCell ref="M151:M152"/>
    <mergeCell ref="N151:N152"/>
    <mergeCell ref="L151:L152"/>
    <mergeCell ref="A164:K164"/>
    <mergeCell ref="B154:K154"/>
    <mergeCell ref="A171:K171"/>
    <mergeCell ref="A177:K177"/>
    <mergeCell ref="C148:C152"/>
    <mergeCell ref="B148:B152"/>
    <mergeCell ref="A148:A15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0"/>
  <sheetViews>
    <sheetView topLeftCell="A149" workbookViewId="0">
      <selection activeCell="P73" sqref="P73"/>
    </sheetView>
  </sheetViews>
  <sheetFormatPr defaultRowHeight="12.75" x14ac:dyDescent="0.25"/>
  <cols>
    <col min="1" max="1" width="5.42578125" style="345" customWidth="1"/>
    <col min="2" max="2" width="24.85546875" style="345" customWidth="1"/>
    <col min="3" max="3" width="12.5703125" style="345" customWidth="1"/>
    <col min="4" max="4" width="9.5703125" style="345" customWidth="1"/>
    <col min="5" max="5" width="6.140625" style="345" customWidth="1"/>
    <col min="6" max="6" width="6.85546875" style="345" customWidth="1"/>
    <col min="7" max="7" width="11.5703125" style="345" customWidth="1"/>
    <col min="8" max="8" width="5.5703125" style="345" customWidth="1"/>
    <col min="9" max="9" width="13.5703125" style="345" customWidth="1"/>
    <col min="10" max="10" width="11.5703125" style="345" customWidth="1"/>
    <col min="11" max="11" width="9.5703125" style="345" customWidth="1"/>
    <col min="12" max="12" width="4.5703125" style="345" customWidth="1"/>
    <col min="13" max="13" width="9.140625" style="345" customWidth="1"/>
    <col min="14" max="14" width="5.85546875" style="345" customWidth="1"/>
    <col min="15" max="15" width="9.140625" style="345"/>
    <col min="16" max="16" width="9.5703125" style="345" customWidth="1"/>
    <col min="17" max="17" width="8" style="345" customWidth="1"/>
    <col min="18" max="18" width="9.5703125" style="345" hidden="1" customWidth="1"/>
    <col min="19" max="19" width="9.7109375" style="345" hidden="1" customWidth="1"/>
    <col min="20" max="20" width="6.85546875" style="345" hidden="1" customWidth="1"/>
    <col min="21" max="22" width="0" style="345" hidden="1" customWidth="1"/>
    <col min="23" max="23" width="8.140625" style="345" hidden="1" customWidth="1"/>
    <col min="24" max="250" width="9.140625" style="345"/>
    <col min="251" max="251" width="5.42578125" style="345" customWidth="1"/>
    <col min="252" max="252" width="24.85546875" style="345" customWidth="1"/>
    <col min="253" max="253" width="12.5703125" style="345" customWidth="1"/>
    <col min="254" max="254" width="9.5703125" style="345" customWidth="1"/>
    <col min="255" max="255" width="6.140625" style="345" customWidth="1"/>
    <col min="256" max="256" width="6.85546875" style="345" customWidth="1"/>
    <col min="257" max="257" width="11.5703125" style="345" customWidth="1"/>
    <col min="258" max="258" width="5.5703125" style="345" customWidth="1"/>
    <col min="259" max="259" width="13.5703125" style="345" customWidth="1"/>
    <col min="260" max="260" width="11.5703125" style="345" customWidth="1"/>
    <col min="261" max="261" width="9.5703125" style="345" customWidth="1"/>
    <col min="262" max="262" width="2.5703125" style="345" customWidth="1"/>
    <col min="263" max="263" width="14.85546875" style="345" customWidth="1"/>
    <col min="264" max="264" width="2.42578125" style="345" customWidth="1"/>
    <col min="265" max="265" width="9.140625" style="345"/>
    <col min="266" max="266" width="9.5703125" style="345" customWidth="1"/>
    <col min="267" max="267" width="8" style="345" customWidth="1"/>
    <col min="268" max="273" width="0" style="345" hidden="1" customWidth="1"/>
    <col min="274" max="274" width="1" style="345" customWidth="1"/>
    <col min="275" max="506" width="9.140625" style="345"/>
    <col min="507" max="507" width="5.42578125" style="345" customWidth="1"/>
    <col min="508" max="508" width="24.85546875" style="345" customWidth="1"/>
    <col min="509" max="509" width="12.5703125" style="345" customWidth="1"/>
    <col min="510" max="510" width="9.5703125" style="345" customWidth="1"/>
    <col min="511" max="511" width="6.140625" style="345" customWidth="1"/>
    <col min="512" max="512" width="6.85546875" style="345" customWidth="1"/>
    <col min="513" max="513" width="11.5703125" style="345" customWidth="1"/>
    <col min="514" max="514" width="5.5703125" style="345" customWidth="1"/>
    <col min="515" max="515" width="13.5703125" style="345" customWidth="1"/>
    <col min="516" max="516" width="11.5703125" style="345" customWidth="1"/>
    <col min="517" max="517" width="9.5703125" style="345" customWidth="1"/>
    <col min="518" max="518" width="2.5703125" style="345" customWidth="1"/>
    <col min="519" max="519" width="14.85546875" style="345" customWidth="1"/>
    <col min="520" max="520" width="2.42578125" style="345" customWidth="1"/>
    <col min="521" max="521" width="9.140625" style="345"/>
    <col min="522" max="522" width="9.5703125" style="345" customWidth="1"/>
    <col min="523" max="523" width="8" style="345" customWidth="1"/>
    <col min="524" max="529" width="0" style="345" hidden="1" customWidth="1"/>
    <col min="530" max="530" width="1" style="345" customWidth="1"/>
    <col min="531" max="762" width="9.140625" style="345"/>
    <col min="763" max="763" width="5.42578125" style="345" customWidth="1"/>
    <col min="764" max="764" width="24.85546875" style="345" customWidth="1"/>
    <col min="765" max="765" width="12.5703125" style="345" customWidth="1"/>
    <col min="766" max="766" width="9.5703125" style="345" customWidth="1"/>
    <col min="767" max="767" width="6.140625" style="345" customWidth="1"/>
    <col min="768" max="768" width="6.85546875" style="345" customWidth="1"/>
    <col min="769" max="769" width="11.5703125" style="345" customWidth="1"/>
    <col min="770" max="770" width="5.5703125" style="345" customWidth="1"/>
    <col min="771" max="771" width="13.5703125" style="345" customWidth="1"/>
    <col min="772" max="772" width="11.5703125" style="345" customWidth="1"/>
    <col min="773" max="773" width="9.5703125" style="345" customWidth="1"/>
    <col min="774" max="774" width="2.5703125" style="345" customWidth="1"/>
    <col min="775" max="775" width="14.85546875" style="345" customWidth="1"/>
    <col min="776" max="776" width="2.42578125" style="345" customWidth="1"/>
    <col min="777" max="777" width="9.140625" style="345"/>
    <col min="778" max="778" width="9.5703125" style="345" customWidth="1"/>
    <col min="779" max="779" width="8" style="345" customWidth="1"/>
    <col min="780" max="785" width="0" style="345" hidden="1" customWidth="1"/>
    <col min="786" max="786" width="1" style="345" customWidth="1"/>
    <col min="787" max="1018" width="9.140625" style="345"/>
    <col min="1019" max="1019" width="5.42578125" style="345" customWidth="1"/>
    <col min="1020" max="1020" width="24.85546875" style="345" customWidth="1"/>
    <col min="1021" max="1021" width="12.5703125" style="345" customWidth="1"/>
    <col min="1022" max="1022" width="9.5703125" style="345" customWidth="1"/>
    <col min="1023" max="1023" width="6.140625" style="345" customWidth="1"/>
    <col min="1024" max="1024" width="6.85546875" style="345" customWidth="1"/>
    <col min="1025" max="1025" width="11.5703125" style="345" customWidth="1"/>
    <col min="1026" max="1026" width="5.5703125" style="345" customWidth="1"/>
    <col min="1027" max="1027" width="13.5703125" style="345" customWidth="1"/>
    <col min="1028" max="1028" width="11.5703125" style="345" customWidth="1"/>
    <col min="1029" max="1029" width="9.5703125" style="345" customWidth="1"/>
    <col min="1030" max="1030" width="2.5703125" style="345" customWidth="1"/>
    <col min="1031" max="1031" width="14.85546875" style="345" customWidth="1"/>
    <col min="1032" max="1032" width="2.42578125" style="345" customWidth="1"/>
    <col min="1033" max="1033" width="9.140625" style="345"/>
    <col min="1034" max="1034" width="9.5703125" style="345" customWidth="1"/>
    <col min="1035" max="1035" width="8" style="345" customWidth="1"/>
    <col min="1036" max="1041" width="0" style="345" hidden="1" customWidth="1"/>
    <col min="1042" max="1042" width="1" style="345" customWidth="1"/>
    <col min="1043" max="1274" width="9.140625" style="345"/>
    <col min="1275" max="1275" width="5.42578125" style="345" customWidth="1"/>
    <col min="1276" max="1276" width="24.85546875" style="345" customWidth="1"/>
    <col min="1277" max="1277" width="12.5703125" style="345" customWidth="1"/>
    <col min="1278" max="1278" width="9.5703125" style="345" customWidth="1"/>
    <col min="1279" max="1279" width="6.140625" style="345" customWidth="1"/>
    <col min="1280" max="1280" width="6.85546875" style="345" customWidth="1"/>
    <col min="1281" max="1281" width="11.5703125" style="345" customWidth="1"/>
    <col min="1282" max="1282" width="5.5703125" style="345" customWidth="1"/>
    <col min="1283" max="1283" width="13.5703125" style="345" customWidth="1"/>
    <col min="1284" max="1284" width="11.5703125" style="345" customWidth="1"/>
    <col min="1285" max="1285" width="9.5703125" style="345" customWidth="1"/>
    <col min="1286" max="1286" width="2.5703125" style="345" customWidth="1"/>
    <col min="1287" max="1287" width="14.85546875" style="345" customWidth="1"/>
    <col min="1288" max="1288" width="2.42578125" style="345" customWidth="1"/>
    <col min="1289" max="1289" width="9.140625" style="345"/>
    <col min="1290" max="1290" width="9.5703125" style="345" customWidth="1"/>
    <col min="1291" max="1291" width="8" style="345" customWidth="1"/>
    <col min="1292" max="1297" width="0" style="345" hidden="1" customWidth="1"/>
    <col min="1298" max="1298" width="1" style="345" customWidth="1"/>
    <col min="1299" max="1530" width="9.140625" style="345"/>
    <col min="1531" max="1531" width="5.42578125" style="345" customWidth="1"/>
    <col min="1532" max="1532" width="24.85546875" style="345" customWidth="1"/>
    <col min="1533" max="1533" width="12.5703125" style="345" customWidth="1"/>
    <col min="1534" max="1534" width="9.5703125" style="345" customWidth="1"/>
    <col min="1535" max="1535" width="6.140625" style="345" customWidth="1"/>
    <col min="1536" max="1536" width="6.85546875" style="345" customWidth="1"/>
    <col min="1537" max="1537" width="11.5703125" style="345" customWidth="1"/>
    <col min="1538" max="1538" width="5.5703125" style="345" customWidth="1"/>
    <col min="1539" max="1539" width="13.5703125" style="345" customWidth="1"/>
    <col min="1540" max="1540" width="11.5703125" style="345" customWidth="1"/>
    <col min="1541" max="1541" width="9.5703125" style="345" customWidth="1"/>
    <col min="1542" max="1542" width="2.5703125" style="345" customWidth="1"/>
    <col min="1543" max="1543" width="14.85546875" style="345" customWidth="1"/>
    <col min="1544" max="1544" width="2.42578125" style="345" customWidth="1"/>
    <col min="1545" max="1545" width="9.140625" style="345"/>
    <col min="1546" max="1546" width="9.5703125" style="345" customWidth="1"/>
    <col min="1547" max="1547" width="8" style="345" customWidth="1"/>
    <col min="1548" max="1553" width="0" style="345" hidden="1" customWidth="1"/>
    <col min="1554" max="1554" width="1" style="345" customWidth="1"/>
    <col min="1555" max="1786" width="9.140625" style="345"/>
    <col min="1787" max="1787" width="5.42578125" style="345" customWidth="1"/>
    <col min="1788" max="1788" width="24.85546875" style="345" customWidth="1"/>
    <col min="1789" max="1789" width="12.5703125" style="345" customWidth="1"/>
    <col min="1790" max="1790" width="9.5703125" style="345" customWidth="1"/>
    <col min="1791" max="1791" width="6.140625" style="345" customWidth="1"/>
    <col min="1792" max="1792" width="6.85546875" style="345" customWidth="1"/>
    <col min="1793" max="1793" width="11.5703125" style="345" customWidth="1"/>
    <col min="1794" max="1794" width="5.5703125" style="345" customWidth="1"/>
    <col min="1795" max="1795" width="13.5703125" style="345" customWidth="1"/>
    <col min="1796" max="1796" width="11.5703125" style="345" customWidth="1"/>
    <col min="1797" max="1797" width="9.5703125" style="345" customWidth="1"/>
    <col min="1798" max="1798" width="2.5703125" style="345" customWidth="1"/>
    <col min="1799" max="1799" width="14.85546875" style="345" customWidth="1"/>
    <col min="1800" max="1800" width="2.42578125" style="345" customWidth="1"/>
    <col min="1801" max="1801" width="9.140625" style="345"/>
    <col min="1802" max="1802" width="9.5703125" style="345" customWidth="1"/>
    <col min="1803" max="1803" width="8" style="345" customWidth="1"/>
    <col min="1804" max="1809" width="0" style="345" hidden="1" customWidth="1"/>
    <col min="1810" max="1810" width="1" style="345" customWidth="1"/>
    <col min="1811" max="2042" width="9.140625" style="345"/>
    <col min="2043" max="2043" width="5.42578125" style="345" customWidth="1"/>
    <col min="2044" max="2044" width="24.85546875" style="345" customWidth="1"/>
    <col min="2045" max="2045" width="12.5703125" style="345" customWidth="1"/>
    <col min="2046" max="2046" width="9.5703125" style="345" customWidth="1"/>
    <col min="2047" max="2047" width="6.140625" style="345" customWidth="1"/>
    <col min="2048" max="2048" width="6.85546875" style="345" customWidth="1"/>
    <col min="2049" max="2049" width="11.5703125" style="345" customWidth="1"/>
    <col min="2050" max="2050" width="5.5703125" style="345" customWidth="1"/>
    <col min="2051" max="2051" width="13.5703125" style="345" customWidth="1"/>
    <col min="2052" max="2052" width="11.5703125" style="345" customWidth="1"/>
    <col min="2053" max="2053" width="9.5703125" style="345" customWidth="1"/>
    <col min="2054" max="2054" width="2.5703125" style="345" customWidth="1"/>
    <col min="2055" max="2055" width="14.85546875" style="345" customWidth="1"/>
    <col min="2056" max="2056" width="2.42578125" style="345" customWidth="1"/>
    <col min="2057" max="2057" width="9.140625" style="345"/>
    <col min="2058" max="2058" width="9.5703125" style="345" customWidth="1"/>
    <col min="2059" max="2059" width="8" style="345" customWidth="1"/>
    <col min="2060" max="2065" width="0" style="345" hidden="1" customWidth="1"/>
    <col min="2066" max="2066" width="1" style="345" customWidth="1"/>
    <col min="2067" max="2298" width="9.140625" style="345"/>
    <col min="2299" max="2299" width="5.42578125" style="345" customWidth="1"/>
    <col min="2300" max="2300" width="24.85546875" style="345" customWidth="1"/>
    <col min="2301" max="2301" width="12.5703125" style="345" customWidth="1"/>
    <col min="2302" max="2302" width="9.5703125" style="345" customWidth="1"/>
    <col min="2303" max="2303" width="6.140625" style="345" customWidth="1"/>
    <col min="2304" max="2304" width="6.85546875" style="345" customWidth="1"/>
    <col min="2305" max="2305" width="11.5703125" style="345" customWidth="1"/>
    <col min="2306" max="2306" width="5.5703125" style="345" customWidth="1"/>
    <col min="2307" max="2307" width="13.5703125" style="345" customWidth="1"/>
    <col min="2308" max="2308" width="11.5703125" style="345" customWidth="1"/>
    <col min="2309" max="2309" width="9.5703125" style="345" customWidth="1"/>
    <col min="2310" max="2310" width="2.5703125" style="345" customWidth="1"/>
    <col min="2311" max="2311" width="14.85546875" style="345" customWidth="1"/>
    <col min="2312" max="2312" width="2.42578125" style="345" customWidth="1"/>
    <col min="2313" max="2313" width="9.140625" style="345"/>
    <col min="2314" max="2314" width="9.5703125" style="345" customWidth="1"/>
    <col min="2315" max="2315" width="8" style="345" customWidth="1"/>
    <col min="2316" max="2321" width="0" style="345" hidden="1" customWidth="1"/>
    <col min="2322" max="2322" width="1" style="345" customWidth="1"/>
    <col min="2323" max="2554" width="9.140625" style="345"/>
    <col min="2555" max="2555" width="5.42578125" style="345" customWidth="1"/>
    <col min="2556" max="2556" width="24.85546875" style="345" customWidth="1"/>
    <col min="2557" max="2557" width="12.5703125" style="345" customWidth="1"/>
    <col min="2558" max="2558" width="9.5703125" style="345" customWidth="1"/>
    <col min="2559" max="2559" width="6.140625" style="345" customWidth="1"/>
    <col min="2560" max="2560" width="6.85546875" style="345" customWidth="1"/>
    <col min="2561" max="2561" width="11.5703125" style="345" customWidth="1"/>
    <col min="2562" max="2562" width="5.5703125" style="345" customWidth="1"/>
    <col min="2563" max="2563" width="13.5703125" style="345" customWidth="1"/>
    <col min="2564" max="2564" width="11.5703125" style="345" customWidth="1"/>
    <col min="2565" max="2565" width="9.5703125" style="345" customWidth="1"/>
    <col min="2566" max="2566" width="2.5703125" style="345" customWidth="1"/>
    <col min="2567" max="2567" width="14.85546875" style="345" customWidth="1"/>
    <col min="2568" max="2568" width="2.42578125" style="345" customWidth="1"/>
    <col min="2569" max="2569" width="9.140625" style="345"/>
    <col min="2570" max="2570" width="9.5703125" style="345" customWidth="1"/>
    <col min="2571" max="2571" width="8" style="345" customWidth="1"/>
    <col min="2572" max="2577" width="0" style="345" hidden="1" customWidth="1"/>
    <col min="2578" max="2578" width="1" style="345" customWidth="1"/>
    <col min="2579" max="2810" width="9.140625" style="345"/>
    <col min="2811" max="2811" width="5.42578125" style="345" customWidth="1"/>
    <col min="2812" max="2812" width="24.85546875" style="345" customWidth="1"/>
    <col min="2813" max="2813" width="12.5703125" style="345" customWidth="1"/>
    <col min="2814" max="2814" width="9.5703125" style="345" customWidth="1"/>
    <col min="2815" max="2815" width="6.140625" style="345" customWidth="1"/>
    <col min="2816" max="2816" width="6.85546875" style="345" customWidth="1"/>
    <col min="2817" max="2817" width="11.5703125" style="345" customWidth="1"/>
    <col min="2818" max="2818" width="5.5703125" style="345" customWidth="1"/>
    <col min="2819" max="2819" width="13.5703125" style="345" customWidth="1"/>
    <col min="2820" max="2820" width="11.5703125" style="345" customWidth="1"/>
    <col min="2821" max="2821" width="9.5703125" style="345" customWidth="1"/>
    <col min="2822" max="2822" width="2.5703125" style="345" customWidth="1"/>
    <col min="2823" max="2823" width="14.85546875" style="345" customWidth="1"/>
    <col min="2824" max="2824" width="2.42578125" style="345" customWidth="1"/>
    <col min="2825" max="2825" width="9.140625" style="345"/>
    <col min="2826" max="2826" width="9.5703125" style="345" customWidth="1"/>
    <col min="2827" max="2827" width="8" style="345" customWidth="1"/>
    <col min="2828" max="2833" width="0" style="345" hidden="1" customWidth="1"/>
    <col min="2834" max="2834" width="1" style="345" customWidth="1"/>
    <col min="2835" max="3066" width="9.140625" style="345"/>
    <col min="3067" max="3067" width="5.42578125" style="345" customWidth="1"/>
    <col min="3068" max="3068" width="24.85546875" style="345" customWidth="1"/>
    <col min="3069" max="3069" width="12.5703125" style="345" customWidth="1"/>
    <col min="3070" max="3070" width="9.5703125" style="345" customWidth="1"/>
    <col min="3071" max="3071" width="6.140625" style="345" customWidth="1"/>
    <col min="3072" max="3072" width="6.85546875" style="345" customWidth="1"/>
    <col min="3073" max="3073" width="11.5703125" style="345" customWidth="1"/>
    <col min="3074" max="3074" width="5.5703125" style="345" customWidth="1"/>
    <col min="3075" max="3075" width="13.5703125" style="345" customWidth="1"/>
    <col min="3076" max="3076" width="11.5703125" style="345" customWidth="1"/>
    <col min="3077" max="3077" width="9.5703125" style="345" customWidth="1"/>
    <col min="3078" max="3078" width="2.5703125" style="345" customWidth="1"/>
    <col min="3079" max="3079" width="14.85546875" style="345" customWidth="1"/>
    <col min="3080" max="3080" width="2.42578125" style="345" customWidth="1"/>
    <col min="3081" max="3081" width="9.140625" style="345"/>
    <col min="3082" max="3082" width="9.5703125" style="345" customWidth="1"/>
    <col min="3083" max="3083" width="8" style="345" customWidth="1"/>
    <col min="3084" max="3089" width="0" style="345" hidden="1" customWidth="1"/>
    <col min="3090" max="3090" width="1" style="345" customWidth="1"/>
    <col min="3091" max="3322" width="9.140625" style="345"/>
    <col min="3323" max="3323" width="5.42578125" style="345" customWidth="1"/>
    <col min="3324" max="3324" width="24.85546875" style="345" customWidth="1"/>
    <col min="3325" max="3325" width="12.5703125" style="345" customWidth="1"/>
    <col min="3326" max="3326" width="9.5703125" style="345" customWidth="1"/>
    <col min="3327" max="3327" width="6.140625" style="345" customWidth="1"/>
    <col min="3328" max="3328" width="6.85546875" style="345" customWidth="1"/>
    <col min="3329" max="3329" width="11.5703125" style="345" customWidth="1"/>
    <col min="3330" max="3330" width="5.5703125" style="345" customWidth="1"/>
    <col min="3331" max="3331" width="13.5703125" style="345" customWidth="1"/>
    <col min="3332" max="3332" width="11.5703125" style="345" customWidth="1"/>
    <col min="3333" max="3333" width="9.5703125" style="345" customWidth="1"/>
    <col min="3334" max="3334" width="2.5703125" style="345" customWidth="1"/>
    <col min="3335" max="3335" width="14.85546875" style="345" customWidth="1"/>
    <col min="3336" max="3336" width="2.42578125" style="345" customWidth="1"/>
    <col min="3337" max="3337" width="9.140625" style="345"/>
    <col min="3338" max="3338" width="9.5703125" style="345" customWidth="1"/>
    <col min="3339" max="3339" width="8" style="345" customWidth="1"/>
    <col min="3340" max="3345" width="0" style="345" hidden="1" customWidth="1"/>
    <col min="3346" max="3346" width="1" style="345" customWidth="1"/>
    <col min="3347" max="3578" width="9.140625" style="345"/>
    <col min="3579" max="3579" width="5.42578125" style="345" customWidth="1"/>
    <col min="3580" max="3580" width="24.85546875" style="345" customWidth="1"/>
    <col min="3581" max="3581" width="12.5703125" style="345" customWidth="1"/>
    <col min="3582" max="3582" width="9.5703125" style="345" customWidth="1"/>
    <col min="3583" max="3583" width="6.140625" style="345" customWidth="1"/>
    <col min="3584" max="3584" width="6.85546875" style="345" customWidth="1"/>
    <col min="3585" max="3585" width="11.5703125" style="345" customWidth="1"/>
    <col min="3586" max="3586" width="5.5703125" style="345" customWidth="1"/>
    <col min="3587" max="3587" width="13.5703125" style="345" customWidth="1"/>
    <col min="3588" max="3588" width="11.5703125" style="345" customWidth="1"/>
    <col min="3589" max="3589" width="9.5703125" style="345" customWidth="1"/>
    <col min="3590" max="3590" width="2.5703125" style="345" customWidth="1"/>
    <col min="3591" max="3591" width="14.85546875" style="345" customWidth="1"/>
    <col min="3592" max="3592" width="2.42578125" style="345" customWidth="1"/>
    <col min="3593" max="3593" width="9.140625" style="345"/>
    <col min="3594" max="3594" width="9.5703125" style="345" customWidth="1"/>
    <col min="3595" max="3595" width="8" style="345" customWidth="1"/>
    <col min="3596" max="3601" width="0" style="345" hidden="1" customWidth="1"/>
    <col min="3602" max="3602" width="1" style="345" customWidth="1"/>
    <col min="3603" max="3834" width="9.140625" style="345"/>
    <col min="3835" max="3835" width="5.42578125" style="345" customWidth="1"/>
    <col min="3836" max="3836" width="24.85546875" style="345" customWidth="1"/>
    <col min="3837" max="3837" width="12.5703125" style="345" customWidth="1"/>
    <col min="3838" max="3838" width="9.5703125" style="345" customWidth="1"/>
    <col min="3839" max="3839" width="6.140625" style="345" customWidth="1"/>
    <col min="3840" max="3840" width="6.85546875" style="345" customWidth="1"/>
    <col min="3841" max="3841" width="11.5703125" style="345" customWidth="1"/>
    <col min="3842" max="3842" width="5.5703125" style="345" customWidth="1"/>
    <col min="3843" max="3843" width="13.5703125" style="345" customWidth="1"/>
    <col min="3844" max="3844" width="11.5703125" style="345" customWidth="1"/>
    <col min="3845" max="3845" width="9.5703125" style="345" customWidth="1"/>
    <col min="3846" max="3846" width="2.5703125" style="345" customWidth="1"/>
    <col min="3847" max="3847" width="14.85546875" style="345" customWidth="1"/>
    <col min="3848" max="3848" width="2.42578125" style="345" customWidth="1"/>
    <col min="3849" max="3849" width="9.140625" style="345"/>
    <col min="3850" max="3850" width="9.5703125" style="345" customWidth="1"/>
    <col min="3851" max="3851" width="8" style="345" customWidth="1"/>
    <col min="3852" max="3857" width="0" style="345" hidden="1" customWidth="1"/>
    <col min="3858" max="3858" width="1" style="345" customWidth="1"/>
    <col min="3859" max="4090" width="9.140625" style="345"/>
    <col min="4091" max="4091" width="5.42578125" style="345" customWidth="1"/>
    <col min="4092" max="4092" width="24.85546875" style="345" customWidth="1"/>
    <col min="4093" max="4093" width="12.5703125" style="345" customWidth="1"/>
    <col min="4094" max="4094" width="9.5703125" style="345" customWidth="1"/>
    <col min="4095" max="4095" width="6.140625" style="345" customWidth="1"/>
    <col min="4096" max="4096" width="6.85546875" style="345" customWidth="1"/>
    <col min="4097" max="4097" width="11.5703125" style="345" customWidth="1"/>
    <col min="4098" max="4098" width="5.5703125" style="345" customWidth="1"/>
    <col min="4099" max="4099" width="13.5703125" style="345" customWidth="1"/>
    <col min="4100" max="4100" width="11.5703125" style="345" customWidth="1"/>
    <col min="4101" max="4101" width="9.5703125" style="345" customWidth="1"/>
    <col min="4102" max="4102" width="2.5703125" style="345" customWidth="1"/>
    <col min="4103" max="4103" width="14.85546875" style="345" customWidth="1"/>
    <col min="4104" max="4104" width="2.42578125" style="345" customWidth="1"/>
    <col min="4105" max="4105" width="9.140625" style="345"/>
    <col min="4106" max="4106" width="9.5703125" style="345" customWidth="1"/>
    <col min="4107" max="4107" width="8" style="345" customWidth="1"/>
    <col min="4108" max="4113" width="0" style="345" hidden="1" customWidth="1"/>
    <col min="4114" max="4114" width="1" style="345" customWidth="1"/>
    <col min="4115" max="4346" width="9.140625" style="345"/>
    <col min="4347" max="4347" width="5.42578125" style="345" customWidth="1"/>
    <col min="4348" max="4348" width="24.85546875" style="345" customWidth="1"/>
    <col min="4349" max="4349" width="12.5703125" style="345" customWidth="1"/>
    <col min="4350" max="4350" width="9.5703125" style="345" customWidth="1"/>
    <col min="4351" max="4351" width="6.140625" style="345" customWidth="1"/>
    <col min="4352" max="4352" width="6.85546875" style="345" customWidth="1"/>
    <col min="4353" max="4353" width="11.5703125" style="345" customWidth="1"/>
    <col min="4354" max="4354" width="5.5703125" style="345" customWidth="1"/>
    <col min="4355" max="4355" width="13.5703125" style="345" customWidth="1"/>
    <col min="4356" max="4356" width="11.5703125" style="345" customWidth="1"/>
    <col min="4357" max="4357" width="9.5703125" style="345" customWidth="1"/>
    <col min="4358" max="4358" width="2.5703125" style="345" customWidth="1"/>
    <col min="4359" max="4359" width="14.85546875" style="345" customWidth="1"/>
    <col min="4360" max="4360" width="2.42578125" style="345" customWidth="1"/>
    <col min="4361" max="4361" width="9.140625" style="345"/>
    <col min="4362" max="4362" width="9.5703125" style="345" customWidth="1"/>
    <col min="4363" max="4363" width="8" style="345" customWidth="1"/>
    <col min="4364" max="4369" width="0" style="345" hidden="1" customWidth="1"/>
    <col min="4370" max="4370" width="1" style="345" customWidth="1"/>
    <col min="4371" max="4602" width="9.140625" style="345"/>
    <col min="4603" max="4603" width="5.42578125" style="345" customWidth="1"/>
    <col min="4604" max="4604" width="24.85546875" style="345" customWidth="1"/>
    <col min="4605" max="4605" width="12.5703125" style="345" customWidth="1"/>
    <col min="4606" max="4606" width="9.5703125" style="345" customWidth="1"/>
    <col min="4607" max="4607" width="6.140625" style="345" customWidth="1"/>
    <col min="4608" max="4608" width="6.85546875" style="345" customWidth="1"/>
    <col min="4609" max="4609" width="11.5703125" style="345" customWidth="1"/>
    <col min="4610" max="4610" width="5.5703125" style="345" customWidth="1"/>
    <col min="4611" max="4611" width="13.5703125" style="345" customWidth="1"/>
    <col min="4612" max="4612" width="11.5703125" style="345" customWidth="1"/>
    <col min="4613" max="4613" width="9.5703125" style="345" customWidth="1"/>
    <col min="4614" max="4614" width="2.5703125" style="345" customWidth="1"/>
    <col min="4615" max="4615" width="14.85546875" style="345" customWidth="1"/>
    <col min="4616" max="4616" width="2.42578125" style="345" customWidth="1"/>
    <col min="4617" max="4617" width="9.140625" style="345"/>
    <col min="4618" max="4618" width="9.5703125" style="345" customWidth="1"/>
    <col min="4619" max="4619" width="8" style="345" customWidth="1"/>
    <col min="4620" max="4625" width="0" style="345" hidden="1" customWidth="1"/>
    <col min="4626" max="4626" width="1" style="345" customWidth="1"/>
    <col min="4627" max="4858" width="9.140625" style="345"/>
    <col min="4859" max="4859" width="5.42578125" style="345" customWidth="1"/>
    <col min="4860" max="4860" width="24.85546875" style="345" customWidth="1"/>
    <col min="4861" max="4861" width="12.5703125" style="345" customWidth="1"/>
    <col min="4862" max="4862" width="9.5703125" style="345" customWidth="1"/>
    <col min="4863" max="4863" width="6.140625" style="345" customWidth="1"/>
    <col min="4864" max="4864" width="6.85546875" style="345" customWidth="1"/>
    <col min="4865" max="4865" width="11.5703125" style="345" customWidth="1"/>
    <col min="4866" max="4866" width="5.5703125" style="345" customWidth="1"/>
    <col min="4867" max="4867" width="13.5703125" style="345" customWidth="1"/>
    <col min="4868" max="4868" width="11.5703125" style="345" customWidth="1"/>
    <col min="4869" max="4869" width="9.5703125" style="345" customWidth="1"/>
    <col min="4870" max="4870" width="2.5703125" style="345" customWidth="1"/>
    <col min="4871" max="4871" width="14.85546875" style="345" customWidth="1"/>
    <col min="4872" max="4872" width="2.42578125" style="345" customWidth="1"/>
    <col min="4873" max="4873" width="9.140625" style="345"/>
    <col min="4874" max="4874" width="9.5703125" style="345" customWidth="1"/>
    <col min="4875" max="4875" width="8" style="345" customWidth="1"/>
    <col min="4876" max="4881" width="0" style="345" hidden="1" customWidth="1"/>
    <col min="4882" max="4882" width="1" style="345" customWidth="1"/>
    <col min="4883" max="5114" width="9.140625" style="345"/>
    <col min="5115" max="5115" width="5.42578125" style="345" customWidth="1"/>
    <col min="5116" max="5116" width="24.85546875" style="345" customWidth="1"/>
    <col min="5117" max="5117" width="12.5703125" style="345" customWidth="1"/>
    <col min="5118" max="5118" width="9.5703125" style="345" customWidth="1"/>
    <col min="5119" max="5119" width="6.140625" style="345" customWidth="1"/>
    <col min="5120" max="5120" width="6.85546875" style="345" customWidth="1"/>
    <col min="5121" max="5121" width="11.5703125" style="345" customWidth="1"/>
    <col min="5122" max="5122" width="5.5703125" style="345" customWidth="1"/>
    <col min="5123" max="5123" width="13.5703125" style="345" customWidth="1"/>
    <col min="5124" max="5124" width="11.5703125" style="345" customWidth="1"/>
    <col min="5125" max="5125" width="9.5703125" style="345" customWidth="1"/>
    <col min="5126" max="5126" width="2.5703125" style="345" customWidth="1"/>
    <col min="5127" max="5127" width="14.85546875" style="345" customWidth="1"/>
    <col min="5128" max="5128" width="2.42578125" style="345" customWidth="1"/>
    <col min="5129" max="5129" width="9.140625" style="345"/>
    <col min="5130" max="5130" width="9.5703125" style="345" customWidth="1"/>
    <col min="5131" max="5131" width="8" style="345" customWidth="1"/>
    <col min="5132" max="5137" width="0" style="345" hidden="1" customWidth="1"/>
    <col min="5138" max="5138" width="1" style="345" customWidth="1"/>
    <col min="5139" max="5370" width="9.140625" style="345"/>
    <col min="5371" max="5371" width="5.42578125" style="345" customWidth="1"/>
    <col min="5372" max="5372" width="24.85546875" style="345" customWidth="1"/>
    <col min="5373" max="5373" width="12.5703125" style="345" customWidth="1"/>
    <col min="5374" max="5374" width="9.5703125" style="345" customWidth="1"/>
    <col min="5375" max="5375" width="6.140625" style="345" customWidth="1"/>
    <col min="5376" max="5376" width="6.85546875" style="345" customWidth="1"/>
    <col min="5377" max="5377" width="11.5703125" style="345" customWidth="1"/>
    <col min="5378" max="5378" width="5.5703125" style="345" customWidth="1"/>
    <col min="5379" max="5379" width="13.5703125" style="345" customWidth="1"/>
    <col min="5380" max="5380" width="11.5703125" style="345" customWidth="1"/>
    <col min="5381" max="5381" width="9.5703125" style="345" customWidth="1"/>
    <col min="5382" max="5382" width="2.5703125" style="345" customWidth="1"/>
    <col min="5383" max="5383" width="14.85546875" style="345" customWidth="1"/>
    <col min="5384" max="5384" width="2.42578125" style="345" customWidth="1"/>
    <col min="5385" max="5385" width="9.140625" style="345"/>
    <col min="5386" max="5386" width="9.5703125" style="345" customWidth="1"/>
    <col min="5387" max="5387" width="8" style="345" customWidth="1"/>
    <col min="5388" max="5393" width="0" style="345" hidden="1" customWidth="1"/>
    <col min="5394" max="5394" width="1" style="345" customWidth="1"/>
    <col min="5395" max="5626" width="9.140625" style="345"/>
    <col min="5627" max="5627" width="5.42578125" style="345" customWidth="1"/>
    <col min="5628" max="5628" width="24.85546875" style="345" customWidth="1"/>
    <col min="5629" max="5629" width="12.5703125" style="345" customWidth="1"/>
    <col min="5630" max="5630" width="9.5703125" style="345" customWidth="1"/>
    <col min="5631" max="5631" width="6.140625" style="345" customWidth="1"/>
    <col min="5632" max="5632" width="6.85546875" style="345" customWidth="1"/>
    <col min="5633" max="5633" width="11.5703125" style="345" customWidth="1"/>
    <col min="5634" max="5634" width="5.5703125" style="345" customWidth="1"/>
    <col min="5635" max="5635" width="13.5703125" style="345" customWidth="1"/>
    <col min="5636" max="5636" width="11.5703125" style="345" customWidth="1"/>
    <col min="5637" max="5637" width="9.5703125" style="345" customWidth="1"/>
    <col min="5638" max="5638" width="2.5703125" style="345" customWidth="1"/>
    <col min="5639" max="5639" width="14.85546875" style="345" customWidth="1"/>
    <col min="5640" max="5640" width="2.42578125" style="345" customWidth="1"/>
    <col min="5641" max="5641" width="9.140625" style="345"/>
    <col min="5642" max="5642" width="9.5703125" style="345" customWidth="1"/>
    <col min="5643" max="5643" width="8" style="345" customWidth="1"/>
    <col min="5644" max="5649" width="0" style="345" hidden="1" customWidth="1"/>
    <col min="5650" max="5650" width="1" style="345" customWidth="1"/>
    <col min="5651" max="5882" width="9.140625" style="345"/>
    <col min="5883" max="5883" width="5.42578125" style="345" customWidth="1"/>
    <col min="5884" max="5884" width="24.85546875" style="345" customWidth="1"/>
    <col min="5885" max="5885" width="12.5703125" style="345" customWidth="1"/>
    <col min="5886" max="5886" width="9.5703125" style="345" customWidth="1"/>
    <col min="5887" max="5887" width="6.140625" style="345" customWidth="1"/>
    <col min="5888" max="5888" width="6.85546875" style="345" customWidth="1"/>
    <col min="5889" max="5889" width="11.5703125" style="345" customWidth="1"/>
    <col min="5890" max="5890" width="5.5703125" style="345" customWidth="1"/>
    <col min="5891" max="5891" width="13.5703125" style="345" customWidth="1"/>
    <col min="5892" max="5892" width="11.5703125" style="345" customWidth="1"/>
    <col min="5893" max="5893" width="9.5703125" style="345" customWidth="1"/>
    <col min="5894" max="5894" width="2.5703125" style="345" customWidth="1"/>
    <col min="5895" max="5895" width="14.85546875" style="345" customWidth="1"/>
    <col min="5896" max="5896" width="2.42578125" style="345" customWidth="1"/>
    <col min="5897" max="5897" width="9.140625" style="345"/>
    <col min="5898" max="5898" width="9.5703125" style="345" customWidth="1"/>
    <col min="5899" max="5899" width="8" style="345" customWidth="1"/>
    <col min="5900" max="5905" width="0" style="345" hidden="1" customWidth="1"/>
    <col min="5906" max="5906" width="1" style="345" customWidth="1"/>
    <col min="5907" max="6138" width="9.140625" style="345"/>
    <col min="6139" max="6139" width="5.42578125" style="345" customWidth="1"/>
    <col min="6140" max="6140" width="24.85546875" style="345" customWidth="1"/>
    <col min="6141" max="6141" width="12.5703125" style="345" customWidth="1"/>
    <col min="6142" max="6142" width="9.5703125" style="345" customWidth="1"/>
    <col min="6143" max="6143" width="6.140625" style="345" customWidth="1"/>
    <col min="6144" max="6144" width="6.85546875" style="345" customWidth="1"/>
    <col min="6145" max="6145" width="11.5703125" style="345" customWidth="1"/>
    <col min="6146" max="6146" width="5.5703125" style="345" customWidth="1"/>
    <col min="6147" max="6147" width="13.5703125" style="345" customWidth="1"/>
    <col min="6148" max="6148" width="11.5703125" style="345" customWidth="1"/>
    <col min="6149" max="6149" width="9.5703125" style="345" customWidth="1"/>
    <col min="6150" max="6150" width="2.5703125" style="345" customWidth="1"/>
    <col min="6151" max="6151" width="14.85546875" style="345" customWidth="1"/>
    <col min="6152" max="6152" width="2.42578125" style="345" customWidth="1"/>
    <col min="6153" max="6153" width="9.140625" style="345"/>
    <col min="6154" max="6154" width="9.5703125" style="345" customWidth="1"/>
    <col min="6155" max="6155" width="8" style="345" customWidth="1"/>
    <col min="6156" max="6161" width="0" style="345" hidden="1" customWidth="1"/>
    <col min="6162" max="6162" width="1" style="345" customWidth="1"/>
    <col min="6163" max="6394" width="9.140625" style="345"/>
    <col min="6395" max="6395" width="5.42578125" style="345" customWidth="1"/>
    <col min="6396" max="6396" width="24.85546875" style="345" customWidth="1"/>
    <col min="6397" max="6397" width="12.5703125" style="345" customWidth="1"/>
    <col min="6398" max="6398" width="9.5703125" style="345" customWidth="1"/>
    <col min="6399" max="6399" width="6.140625" style="345" customWidth="1"/>
    <col min="6400" max="6400" width="6.85546875" style="345" customWidth="1"/>
    <col min="6401" max="6401" width="11.5703125" style="345" customWidth="1"/>
    <col min="6402" max="6402" width="5.5703125" style="345" customWidth="1"/>
    <col min="6403" max="6403" width="13.5703125" style="345" customWidth="1"/>
    <col min="6404" max="6404" width="11.5703125" style="345" customWidth="1"/>
    <col min="6405" max="6405" width="9.5703125" style="345" customWidth="1"/>
    <col min="6406" max="6406" width="2.5703125" style="345" customWidth="1"/>
    <col min="6407" max="6407" width="14.85546875" style="345" customWidth="1"/>
    <col min="6408" max="6408" width="2.42578125" style="345" customWidth="1"/>
    <col min="6409" max="6409" width="9.140625" style="345"/>
    <col min="6410" max="6410" width="9.5703125" style="345" customWidth="1"/>
    <col min="6411" max="6411" width="8" style="345" customWidth="1"/>
    <col min="6412" max="6417" width="0" style="345" hidden="1" customWidth="1"/>
    <col min="6418" max="6418" width="1" style="345" customWidth="1"/>
    <col min="6419" max="6650" width="9.140625" style="345"/>
    <col min="6651" max="6651" width="5.42578125" style="345" customWidth="1"/>
    <col min="6652" max="6652" width="24.85546875" style="345" customWidth="1"/>
    <col min="6653" max="6653" width="12.5703125" style="345" customWidth="1"/>
    <col min="6654" max="6654" width="9.5703125" style="345" customWidth="1"/>
    <col min="6655" max="6655" width="6.140625" style="345" customWidth="1"/>
    <col min="6656" max="6656" width="6.85546875" style="345" customWidth="1"/>
    <col min="6657" max="6657" width="11.5703125" style="345" customWidth="1"/>
    <col min="6658" max="6658" width="5.5703125" style="345" customWidth="1"/>
    <col min="6659" max="6659" width="13.5703125" style="345" customWidth="1"/>
    <col min="6660" max="6660" width="11.5703125" style="345" customWidth="1"/>
    <col min="6661" max="6661" width="9.5703125" style="345" customWidth="1"/>
    <col min="6662" max="6662" width="2.5703125" style="345" customWidth="1"/>
    <col min="6663" max="6663" width="14.85546875" style="345" customWidth="1"/>
    <col min="6664" max="6664" width="2.42578125" style="345" customWidth="1"/>
    <col min="6665" max="6665" width="9.140625" style="345"/>
    <col min="6666" max="6666" width="9.5703125" style="345" customWidth="1"/>
    <col min="6667" max="6667" width="8" style="345" customWidth="1"/>
    <col min="6668" max="6673" width="0" style="345" hidden="1" customWidth="1"/>
    <col min="6674" max="6674" width="1" style="345" customWidth="1"/>
    <col min="6675" max="6906" width="9.140625" style="345"/>
    <col min="6907" max="6907" width="5.42578125" style="345" customWidth="1"/>
    <col min="6908" max="6908" width="24.85546875" style="345" customWidth="1"/>
    <col min="6909" max="6909" width="12.5703125" style="345" customWidth="1"/>
    <col min="6910" max="6910" width="9.5703125" style="345" customWidth="1"/>
    <col min="6911" max="6911" width="6.140625" style="345" customWidth="1"/>
    <col min="6912" max="6912" width="6.85546875" style="345" customWidth="1"/>
    <col min="6913" max="6913" width="11.5703125" style="345" customWidth="1"/>
    <col min="6914" max="6914" width="5.5703125" style="345" customWidth="1"/>
    <col min="6915" max="6915" width="13.5703125" style="345" customWidth="1"/>
    <col min="6916" max="6916" width="11.5703125" style="345" customWidth="1"/>
    <col min="6917" max="6917" width="9.5703125" style="345" customWidth="1"/>
    <col min="6918" max="6918" width="2.5703125" style="345" customWidth="1"/>
    <col min="6919" max="6919" width="14.85546875" style="345" customWidth="1"/>
    <col min="6920" max="6920" width="2.42578125" style="345" customWidth="1"/>
    <col min="6921" max="6921" width="9.140625" style="345"/>
    <col min="6922" max="6922" width="9.5703125" style="345" customWidth="1"/>
    <col min="6923" max="6923" width="8" style="345" customWidth="1"/>
    <col min="6924" max="6929" width="0" style="345" hidden="1" customWidth="1"/>
    <col min="6930" max="6930" width="1" style="345" customWidth="1"/>
    <col min="6931" max="7162" width="9.140625" style="345"/>
    <col min="7163" max="7163" width="5.42578125" style="345" customWidth="1"/>
    <col min="7164" max="7164" width="24.85546875" style="345" customWidth="1"/>
    <col min="7165" max="7165" width="12.5703125" style="345" customWidth="1"/>
    <col min="7166" max="7166" width="9.5703125" style="345" customWidth="1"/>
    <col min="7167" max="7167" width="6.140625" style="345" customWidth="1"/>
    <col min="7168" max="7168" width="6.85546875" style="345" customWidth="1"/>
    <col min="7169" max="7169" width="11.5703125" style="345" customWidth="1"/>
    <col min="7170" max="7170" width="5.5703125" style="345" customWidth="1"/>
    <col min="7171" max="7171" width="13.5703125" style="345" customWidth="1"/>
    <col min="7172" max="7172" width="11.5703125" style="345" customWidth="1"/>
    <col min="7173" max="7173" width="9.5703125" style="345" customWidth="1"/>
    <col min="7174" max="7174" width="2.5703125" style="345" customWidth="1"/>
    <col min="7175" max="7175" width="14.85546875" style="345" customWidth="1"/>
    <col min="7176" max="7176" width="2.42578125" style="345" customWidth="1"/>
    <col min="7177" max="7177" width="9.140625" style="345"/>
    <col min="7178" max="7178" width="9.5703125" style="345" customWidth="1"/>
    <col min="7179" max="7179" width="8" style="345" customWidth="1"/>
    <col min="7180" max="7185" width="0" style="345" hidden="1" customWidth="1"/>
    <col min="7186" max="7186" width="1" style="345" customWidth="1"/>
    <col min="7187" max="7418" width="9.140625" style="345"/>
    <col min="7419" max="7419" width="5.42578125" style="345" customWidth="1"/>
    <col min="7420" max="7420" width="24.85546875" style="345" customWidth="1"/>
    <col min="7421" max="7421" width="12.5703125" style="345" customWidth="1"/>
    <col min="7422" max="7422" width="9.5703125" style="345" customWidth="1"/>
    <col min="7423" max="7423" width="6.140625" style="345" customWidth="1"/>
    <col min="7424" max="7424" width="6.85546875" style="345" customWidth="1"/>
    <col min="7425" max="7425" width="11.5703125" style="345" customWidth="1"/>
    <col min="7426" max="7426" width="5.5703125" style="345" customWidth="1"/>
    <col min="7427" max="7427" width="13.5703125" style="345" customWidth="1"/>
    <col min="7428" max="7428" width="11.5703125" style="345" customWidth="1"/>
    <col min="7429" max="7429" width="9.5703125" style="345" customWidth="1"/>
    <col min="7430" max="7430" width="2.5703125" style="345" customWidth="1"/>
    <col min="7431" max="7431" width="14.85546875" style="345" customWidth="1"/>
    <col min="7432" max="7432" width="2.42578125" style="345" customWidth="1"/>
    <col min="7433" max="7433" width="9.140625" style="345"/>
    <col min="7434" max="7434" width="9.5703125" style="345" customWidth="1"/>
    <col min="7435" max="7435" width="8" style="345" customWidth="1"/>
    <col min="7436" max="7441" width="0" style="345" hidden="1" customWidth="1"/>
    <col min="7442" max="7442" width="1" style="345" customWidth="1"/>
    <col min="7443" max="7674" width="9.140625" style="345"/>
    <col min="7675" max="7675" width="5.42578125" style="345" customWidth="1"/>
    <col min="7676" max="7676" width="24.85546875" style="345" customWidth="1"/>
    <col min="7677" max="7677" width="12.5703125" style="345" customWidth="1"/>
    <col min="7678" max="7678" width="9.5703125" style="345" customWidth="1"/>
    <col min="7679" max="7679" width="6.140625" style="345" customWidth="1"/>
    <col min="7680" max="7680" width="6.85546875" style="345" customWidth="1"/>
    <col min="7681" max="7681" width="11.5703125" style="345" customWidth="1"/>
    <col min="7682" max="7682" width="5.5703125" style="345" customWidth="1"/>
    <col min="7683" max="7683" width="13.5703125" style="345" customWidth="1"/>
    <col min="7684" max="7684" width="11.5703125" style="345" customWidth="1"/>
    <col min="7685" max="7685" width="9.5703125" style="345" customWidth="1"/>
    <col min="7686" max="7686" width="2.5703125" style="345" customWidth="1"/>
    <col min="7687" max="7687" width="14.85546875" style="345" customWidth="1"/>
    <col min="7688" max="7688" width="2.42578125" style="345" customWidth="1"/>
    <col min="7689" max="7689" width="9.140625" style="345"/>
    <col min="7690" max="7690" width="9.5703125" style="345" customWidth="1"/>
    <col min="7691" max="7691" width="8" style="345" customWidth="1"/>
    <col min="7692" max="7697" width="0" style="345" hidden="1" customWidth="1"/>
    <col min="7698" max="7698" width="1" style="345" customWidth="1"/>
    <col min="7699" max="7930" width="9.140625" style="345"/>
    <col min="7931" max="7931" width="5.42578125" style="345" customWidth="1"/>
    <col min="7932" max="7932" width="24.85546875" style="345" customWidth="1"/>
    <col min="7933" max="7933" width="12.5703125" style="345" customWidth="1"/>
    <col min="7934" max="7934" width="9.5703125" style="345" customWidth="1"/>
    <col min="7935" max="7935" width="6.140625" style="345" customWidth="1"/>
    <col min="7936" max="7936" width="6.85546875" style="345" customWidth="1"/>
    <col min="7937" max="7937" width="11.5703125" style="345" customWidth="1"/>
    <col min="7938" max="7938" width="5.5703125" style="345" customWidth="1"/>
    <col min="7939" max="7939" width="13.5703125" style="345" customWidth="1"/>
    <col min="7940" max="7940" width="11.5703125" style="345" customWidth="1"/>
    <col min="7941" max="7941" width="9.5703125" style="345" customWidth="1"/>
    <col min="7942" max="7942" width="2.5703125" style="345" customWidth="1"/>
    <col min="7943" max="7943" width="14.85546875" style="345" customWidth="1"/>
    <col min="7944" max="7944" width="2.42578125" style="345" customWidth="1"/>
    <col min="7945" max="7945" width="9.140625" style="345"/>
    <col min="7946" max="7946" width="9.5703125" style="345" customWidth="1"/>
    <col min="7947" max="7947" width="8" style="345" customWidth="1"/>
    <col min="7948" max="7953" width="0" style="345" hidden="1" customWidth="1"/>
    <col min="7954" max="7954" width="1" style="345" customWidth="1"/>
    <col min="7955" max="8186" width="9.140625" style="345"/>
    <col min="8187" max="8187" width="5.42578125" style="345" customWidth="1"/>
    <col min="8188" max="8188" width="24.85546875" style="345" customWidth="1"/>
    <col min="8189" max="8189" width="12.5703125" style="345" customWidth="1"/>
    <col min="8190" max="8190" width="9.5703125" style="345" customWidth="1"/>
    <col min="8191" max="8191" width="6.140625" style="345" customWidth="1"/>
    <col min="8192" max="8192" width="6.85546875" style="345" customWidth="1"/>
    <col min="8193" max="8193" width="11.5703125" style="345" customWidth="1"/>
    <col min="8194" max="8194" width="5.5703125" style="345" customWidth="1"/>
    <col min="8195" max="8195" width="13.5703125" style="345" customWidth="1"/>
    <col min="8196" max="8196" width="11.5703125" style="345" customWidth="1"/>
    <col min="8197" max="8197" width="9.5703125" style="345" customWidth="1"/>
    <col min="8198" max="8198" width="2.5703125" style="345" customWidth="1"/>
    <col min="8199" max="8199" width="14.85546875" style="345" customWidth="1"/>
    <col min="8200" max="8200" width="2.42578125" style="345" customWidth="1"/>
    <col min="8201" max="8201" width="9.140625" style="345"/>
    <col min="8202" max="8202" width="9.5703125" style="345" customWidth="1"/>
    <col min="8203" max="8203" width="8" style="345" customWidth="1"/>
    <col min="8204" max="8209" width="0" style="345" hidden="1" customWidth="1"/>
    <col min="8210" max="8210" width="1" style="345" customWidth="1"/>
    <col min="8211" max="8442" width="9.140625" style="345"/>
    <col min="8443" max="8443" width="5.42578125" style="345" customWidth="1"/>
    <col min="8444" max="8444" width="24.85546875" style="345" customWidth="1"/>
    <col min="8445" max="8445" width="12.5703125" style="345" customWidth="1"/>
    <col min="8446" max="8446" width="9.5703125" style="345" customWidth="1"/>
    <col min="8447" max="8447" width="6.140625" style="345" customWidth="1"/>
    <col min="8448" max="8448" width="6.85546875" style="345" customWidth="1"/>
    <col min="8449" max="8449" width="11.5703125" style="345" customWidth="1"/>
    <col min="8450" max="8450" width="5.5703125" style="345" customWidth="1"/>
    <col min="8451" max="8451" width="13.5703125" style="345" customWidth="1"/>
    <col min="8452" max="8452" width="11.5703125" style="345" customWidth="1"/>
    <col min="8453" max="8453" width="9.5703125" style="345" customWidth="1"/>
    <col min="8454" max="8454" width="2.5703125" style="345" customWidth="1"/>
    <col min="8455" max="8455" width="14.85546875" style="345" customWidth="1"/>
    <col min="8456" max="8456" width="2.42578125" style="345" customWidth="1"/>
    <col min="8457" max="8457" width="9.140625" style="345"/>
    <col min="8458" max="8458" width="9.5703125" style="345" customWidth="1"/>
    <col min="8459" max="8459" width="8" style="345" customWidth="1"/>
    <col min="8460" max="8465" width="0" style="345" hidden="1" customWidth="1"/>
    <col min="8466" max="8466" width="1" style="345" customWidth="1"/>
    <col min="8467" max="8698" width="9.140625" style="345"/>
    <col min="8699" max="8699" width="5.42578125" style="345" customWidth="1"/>
    <col min="8700" max="8700" width="24.85546875" style="345" customWidth="1"/>
    <col min="8701" max="8701" width="12.5703125" style="345" customWidth="1"/>
    <col min="8702" max="8702" width="9.5703125" style="345" customWidth="1"/>
    <col min="8703" max="8703" width="6.140625" style="345" customWidth="1"/>
    <col min="8704" max="8704" width="6.85546875" style="345" customWidth="1"/>
    <col min="8705" max="8705" width="11.5703125" style="345" customWidth="1"/>
    <col min="8706" max="8706" width="5.5703125" style="345" customWidth="1"/>
    <col min="8707" max="8707" width="13.5703125" style="345" customWidth="1"/>
    <col min="8708" max="8708" width="11.5703125" style="345" customWidth="1"/>
    <col min="8709" max="8709" width="9.5703125" style="345" customWidth="1"/>
    <col min="8710" max="8710" width="2.5703125" style="345" customWidth="1"/>
    <col min="8711" max="8711" width="14.85546875" style="345" customWidth="1"/>
    <col min="8712" max="8712" width="2.42578125" style="345" customWidth="1"/>
    <col min="8713" max="8713" width="9.140625" style="345"/>
    <col min="8714" max="8714" width="9.5703125" style="345" customWidth="1"/>
    <col min="8715" max="8715" width="8" style="345" customWidth="1"/>
    <col min="8716" max="8721" width="0" style="345" hidden="1" customWidth="1"/>
    <col min="8722" max="8722" width="1" style="345" customWidth="1"/>
    <col min="8723" max="8954" width="9.140625" style="345"/>
    <col min="8955" max="8955" width="5.42578125" style="345" customWidth="1"/>
    <col min="8956" max="8956" width="24.85546875" style="345" customWidth="1"/>
    <col min="8957" max="8957" width="12.5703125" style="345" customWidth="1"/>
    <col min="8958" max="8958" width="9.5703125" style="345" customWidth="1"/>
    <col min="8959" max="8959" width="6.140625" style="345" customWidth="1"/>
    <col min="8960" max="8960" width="6.85546875" style="345" customWidth="1"/>
    <col min="8961" max="8961" width="11.5703125" style="345" customWidth="1"/>
    <col min="8962" max="8962" width="5.5703125" style="345" customWidth="1"/>
    <col min="8963" max="8963" width="13.5703125" style="345" customWidth="1"/>
    <col min="8964" max="8964" width="11.5703125" style="345" customWidth="1"/>
    <col min="8965" max="8965" width="9.5703125" style="345" customWidth="1"/>
    <col min="8966" max="8966" width="2.5703125" style="345" customWidth="1"/>
    <col min="8967" max="8967" width="14.85546875" style="345" customWidth="1"/>
    <col min="8968" max="8968" width="2.42578125" style="345" customWidth="1"/>
    <col min="8969" max="8969" width="9.140625" style="345"/>
    <col min="8970" max="8970" width="9.5703125" style="345" customWidth="1"/>
    <col min="8971" max="8971" width="8" style="345" customWidth="1"/>
    <col min="8972" max="8977" width="0" style="345" hidden="1" customWidth="1"/>
    <col min="8978" max="8978" width="1" style="345" customWidth="1"/>
    <col min="8979" max="9210" width="9.140625" style="345"/>
    <col min="9211" max="9211" width="5.42578125" style="345" customWidth="1"/>
    <col min="9212" max="9212" width="24.85546875" style="345" customWidth="1"/>
    <col min="9213" max="9213" width="12.5703125" style="345" customWidth="1"/>
    <col min="9214" max="9214" width="9.5703125" style="345" customWidth="1"/>
    <col min="9215" max="9215" width="6.140625" style="345" customWidth="1"/>
    <col min="9216" max="9216" width="6.85546875" style="345" customWidth="1"/>
    <col min="9217" max="9217" width="11.5703125" style="345" customWidth="1"/>
    <col min="9218" max="9218" width="5.5703125" style="345" customWidth="1"/>
    <col min="9219" max="9219" width="13.5703125" style="345" customWidth="1"/>
    <col min="9220" max="9220" width="11.5703125" style="345" customWidth="1"/>
    <col min="9221" max="9221" width="9.5703125" style="345" customWidth="1"/>
    <col min="9222" max="9222" width="2.5703125" style="345" customWidth="1"/>
    <col min="9223" max="9223" width="14.85546875" style="345" customWidth="1"/>
    <col min="9224" max="9224" width="2.42578125" style="345" customWidth="1"/>
    <col min="9225" max="9225" width="9.140625" style="345"/>
    <col min="9226" max="9226" width="9.5703125" style="345" customWidth="1"/>
    <col min="9227" max="9227" width="8" style="345" customWidth="1"/>
    <col min="9228" max="9233" width="0" style="345" hidden="1" customWidth="1"/>
    <col min="9234" max="9234" width="1" style="345" customWidth="1"/>
    <col min="9235" max="9466" width="9.140625" style="345"/>
    <col min="9467" max="9467" width="5.42578125" style="345" customWidth="1"/>
    <col min="9468" max="9468" width="24.85546875" style="345" customWidth="1"/>
    <col min="9469" max="9469" width="12.5703125" style="345" customWidth="1"/>
    <col min="9470" max="9470" width="9.5703125" style="345" customWidth="1"/>
    <col min="9471" max="9471" width="6.140625" style="345" customWidth="1"/>
    <col min="9472" max="9472" width="6.85546875" style="345" customWidth="1"/>
    <col min="9473" max="9473" width="11.5703125" style="345" customWidth="1"/>
    <col min="9474" max="9474" width="5.5703125" style="345" customWidth="1"/>
    <col min="9475" max="9475" width="13.5703125" style="345" customWidth="1"/>
    <col min="9476" max="9476" width="11.5703125" style="345" customWidth="1"/>
    <col min="9477" max="9477" width="9.5703125" style="345" customWidth="1"/>
    <col min="9478" max="9478" width="2.5703125" style="345" customWidth="1"/>
    <col min="9479" max="9479" width="14.85546875" style="345" customWidth="1"/>
    <col min="9480" max="9480" width="2.42578125" style="345" customWidth="1"/>
    <col min="9481" max="9481" width="9.140625" style="345"/>
    <col min="9482" max="9482" width="9.5703125" style="345" customWidth="1"/>
    <col min="9483" max="9483" width="8" style="345" customWidth="1"/>
    <col min="9484" max="9489" width="0" style="345" hidden="1" customWidth="1"/>
    <col min="9490" max="9490" width="1" style="345" customWidth="1"/>
    <col min="9491" max="9722" width="9.140625" style="345"/>
    <col min="9723" max="9723" width="5.42578125" style="345" customWidth="1"/>
    <col min="9724" max="9724" width="24.85546875" style="345" customWidth="1"/>
    <col min="9725" max="9725" width="12.5703125" style="345" customWidth="1"/>
    <col min="9726" max="9726" width="9.5703125" style="345" customWidth="1"/>
    <col min="9727" max="9727" width="6.140625" style="345" customWidth="1"/>
    <col min="9728" max="9728" width="6.85546875" style="345" customWidth="1"/>
    <col min="9729" max="9729" width="11.5703125" style="345" customWidth="1"/>
    <col min="9730" max="9730" width="5.5703125" style="345" customWidth="1"/>
    <col min="9731" max="9731" width="13.5703125" style="345" customWidth="1"/>
    <col min="9732" max="9732" width="11.5703125" style="345" customWidth="1"/>
    <col min="9733" max="9733" width="9.5703125" style="345" customWidth="1"/>
    <col min="9734" max="9734" width="2.5703125" style="345" customWidth="1"/>
    <col min="9735" max="9735" width="14.85546875" style="345" customWidth="1"/>
    <col min="9736" max="9736" width="2.42578125" style="345" customWidth="1"/>
    <col min="9737" max="9737" width="9.140625" style="345"/>
    <col min="9738" max="9738" width="9.5703125" style="345" customWidth="1"/>
    <col min="9739" max="9739" width="8" style="345" customWidth="1"/>
    <col min="9740" max="9745" width="0" style="345" hidden="1" customWidth="1"/>
    <col min="9746" max="9746" width="1" style="345" customWidth="1"/>
    <col min="9747" max="9978" width="9.140625" style="345"/>
    <col min="9979" max="9979" width="5.42578125" style="345" customWidth="1"/>
    <col min="9980" max="9980" width="24.85546875" style="345" customWidth="1"/>
    <col min="9981" max="9981" width="12.5703125" style="345" customWidth="1"/>
    <col min="9982" max="9982" width="9.5703125" style="345" customWidth="1"/>
    <col min="9983" max="9983" width="6.140625" style="345" customWidth="1"/>
    <col min="9984" max="9984" width="6.85546875" style="345" customWidth="1"/>
    <col min="9985" max="9985" width="11.5703125" style="345" customWidth="1"/>
    <col min="9986" max="9986" width="5.5703125" style="345" customWidth="1"/>
    <col min="9987" max="9987" width="13.5703125" style="345" customWidth="1"/>
    <col min="9988" max="9988" width="11.5703125" style="345" customWidth="1"/>
    <col min="9989" max="9989" width="9.5703125" style="345" customWidth="1"/>
    <col min="9990" max="9990" width="2.5703125" style="345" customWidth="1"/>
    <col min="9991" max="9991" width="14.85546875" style="345" customWidth="1"/>
    <col min="9992" max="9992" width="2.42578125" style="345" customWidth="1"/>
    <col min="9993" max="9993" width="9.140625" style="345"/>
    <col min="9994" max="9994" width="9.5703125" style="345" customWidth="1"/>
    <col min="9995" max="9995" width="8" style="345" customWidth="1"/>
    <col min="9996" max="10001" width="0" style="345" hidden="1" customWidth="1"/>
    <col min="10002" max="10002" width="1" style="345" customWidth="1"/>
    <col min="10003" max="10234" width="9.140625" style="345"/>
    <col min="10235" max="10235" width="5.42578125" style="345" customWidth="1"/>
    <col min="10236" max="10236" width="24.85546875" style="345" customWidth="1"/>
    <col min="10237" max="10237" width="12.5703125" style="345" customWidth="1"/>
    <col min="10238" max="10238" width="9.5703125" style="345" customWidth="1"/>
    <col min="10239" max="10239" width="6.140625" style="345" customWidth="1"/>
    <col min="10240" max="10240" width="6.85546875" style="345" customWidth="1"/>
    <col min="10241" max="10241" width="11.5703125" style="345" customWidth="1"/>
    <col min="10242" max="10242" width="5.5703125" style="345" customWidth="1"/>
    <col min="10243" max="10243" width="13.5703125" style="345" customWidth="1"/>
    <col min="10244" max="10244" width="11.5703125" style="345" customWidth="1"/>
    <col min="10245" max="10245" width="9.5703125" style="345" customWidth="1"/>
    <col min="10246" max="10246" width="2.5703125" style="345" customWidth="1"/>
    <col min="10247" max="10247" width="14.85546875" style="345" customWidth="1"/>
    <col min="10248" max="10248" width="2.42578125" style="345" customWidth="1"/>
    <col min="10249" max="10249" width="9.140625" style="345"/>
    <col min="10250" max="10250" width="9.5703125" style="345" customWidth="1"/>
    <col min="10251" max="10251" width="8" style="345" customWidth="1"/>
    <col min="10252" max="10257" width="0" style="345" hidden="1" customWidth="1"/>
    <col min="10258" max="10258" width="1" style="345" customWidth="1"/>
    <col min="10259" max="10490" width="9.140625" style="345"/>
    <col min="10491" max="10491" width="5.42578125" style="345" customWidth="1"/>
    <col min="10492" max="10492" width="24.85546875" style="345" customWidth="1"/>
    <col min="10493" max="10493" width="12.5703125" style="345" customWidth="1"/>
    <col min="10494" max="10494" width="9.5703125" style="345" customWidth="1"/>
    <col min="10495" max="10495" width="6.140625" style="345" customWidth="1"/>
    <col min="10496" max="10496" width="6.85546875" style="345" customWidth="1"/>
    <col min="10497" max="10497" width="11.5703125" style="345" customWidth="1"/>
    <col min="10498" max="10498" width="5.5703125" style="345" customWidth="1"/>
    <col min="10499" max="10499" width="13.5703125" style="345" customWidth="1"/>
    <col min="10500" max="10500" width="11.5703125" style="345" customWidth="1"/>
    <col min="10501" max="10501" width="9.5703125" style="345" customWidth="1"/>
    <col min="10502" max="10502" width="2.5703125" style="345" customWidth="1"/>
    <col min="10503" max="10503" width="14.85546875" style="345" customWidth="1"/>
    <col min="10504" max="10504" width="2.42578125" style="345" customWidth="1"/>
    <col min="10505" max="10505" width="9.140625" style="345"/>
    <col min="10506" max="10506" width="9.5703125" style="345" customWidth="1"/>
    <col min="10507" max="10507" width="8" style="345" customWidth="1"/>
    <col min="10508" max="10513" width="0" style="345" hidden="1" customWidth="1"/>
    <col min="10514" max="10514" width="1" style="345" customWidth="1"/>
    <col min="10515" max="10746" width="9.140625" style="345"/>
    <col min="10747" max="10747" width="5.42578125" style="345" customWidth="1"/>
    <col min="10748" max="10748" width="24.85546875" style="345" customWidth="1"/>
    <col min="10749" max="10749" width="12.5703125" style="345" customWidth="1"/>
    <col min="10750" max="10750" width="9.5703125" style="345" customWidth="1"/>
    <col min="10751" max="10751" width="6.140625" style="345" customWidth="1"/>
    <col min="10752" max="10752" width="6.85546875" style="345" customWidth="1"/>
    <col min="10753" max="10753" width="11.5703125" style="345" customWidth="1"/>
    <col min="10754" max="10754" width="5.5703125" style="345" customWidth="1"/>
    <col min="10755" max="10755" width="13.5703125" style="345" customWidth="1"/>
    <col min="10756" max="10756" width="11.5703125" style="345" customWidth="1"/>
    <col min="10757" max="10757" width="9.5703125" style="345" customWidth="1"/>
    <col min="10758" max="10758" width="2.5703125" style="345" customWidth="1"/>
    <col min="10759" max="10759" width="14.85546875" style="345" customWidth="1"/>
    <col min="10760" max="10760" width="2.42578125" style="345" customWidth="1"/>
    <col min="10761" max="10761" width="9.140625" style="345"/>
    <col min="10762" max="10762" width="9.5703125" style="345" customWidth="1"/>
    <col min="10763" max="10763" width="8" style="345" customWidth="1"/>
    <col min="10764" max="10769" width="0" style="345" hidden="1" customWidth="1"/>
    <col min="10770" max="10770" width="1" style="345" customWidth="1"/>
    <col min="10771" max="11002" width="9.140625" style="345"/>
    <col min="11003" max="11003" width="5.42578125" style="345" customWidth="1"/>
    <col min="11004" max="11004" width="24.85546875" style="345" customWidth="1"/>
    <col min="11005" max="11005" width="12.5703125" style="345" customWidth="1"/>
    <col min="11006" max="11006" width="9.5703125" style="345" customWidth="1"/>
    <col min="11007" max="11007" width="6.140625" style="345" customWidth="1"/>
    <col min="11008" max="11008" width="6.85546875" style="345" customWidth="1"/>
    <col min="11009" max="11009" width="11.5703125" style="345" customWidth="1"/>
    <col min="11010" max="11010" width="5.5703125" style="345" customWidth="1"/>
    <col min="11011" max="11011" width="13.5703125" style="345" customWidth="1"/>
    <col min="11012" max="11012" width="11.5703125" style="345" customWidth="1"/>
    <col min="11013" max="11013" width="9.5703125" style="345" customWidth="1"/>
    <col min="11014" max="11014" width="2.5703125" style="345" customWidth="1"/>
    <col min="11015" max="11015" width="14.85546875" style="345" customWidth="1"/>
    <col min="11016" max="11016" width="2.42578125" style="345" customWidth="1"/>
    <col min="11017" max="11017" width="9.140625" style="345"/>
    <col min="11018" max="11018" width="9.5703125" style="345" customWidth="1"/>
    <col min="11019" max="11019" width="8" style="345" customWidth="1"/>
    <col min="11020" max="11025" width="0" style="345" hidden="1" customWidth="1"/>
    <col min="11026" max="11026" width="1" style="345" customWidth="1"/>
    <col min="11027" max="11258" width="9.140625" style="345"/>
    <col min="11259" max="11259" width="5.42578125" style="345" customWidth="1"/>
    <col min="11260" max="11260" width="24.85546875" style="345" customWidth="1"/>
    <col min="11261" max="11261" width="12.5703125" style="345" customWidth="1"/>
    <col min="11262" max="11262" width="9.5703125" style="345" customWidth="1"/>
    <col min="11263" max="11263" width="6.140625" style="345" customWidth="1"/>
    <col min="11264" max="11264" width="6.85546875" style="345" customWidth="1"/>
    <col min="11265" max="11265" width="11.5703125" style="345" customWidth="1"/>
    <col min="11266" max="11266" width="5.5703125" style="345" customWidth="1"/>
    <col min="11267" max="11267" width="13.5703125" style="345" customWidth="1"/>
    <col min="11268" max="11268" width="11.5703125" style="345" customWidth="1"/>
    <col min="11269" max="11269" width="9.5703125" style="345" customWidth="1"/>
    <col min="11270" max="11270" width="2.5703125" style="345" customWidth="1"/>
    <col min="11271" max="11271" width="14.85546875" style="345" customWidth="1"/>
    <col min="11272" max="11272" width="2.42578125" style="345" customWidth="1"/>
    <col min="11273" max="11273" width="9.140625" style="345"/>
    <col min="11274" max="11274" width="9.5703125" style="345" customWidth="1"/>
    <col min="11275" max="11275" width="8" style="345" customWidth="1"/>
    <col min="11276" max="11281" width="0" style="345" hidden="1" customWidth="1"/>
    <col min="11282" max="11282" width="1" style="345" customWidth="1"/>
    <col min="11283" max="11514" width="9.140625" style="345"/>
    <col min="11515" max="11515" width="5.42578125" style="345" customWidth="1"/>
    <col min="11516" max="11516" width="24.85546875" style="345" customWidth="1"/>
    <col min="11517" max="11517" width="12.5703125" style="345" customWidth="1"/>
    <col min="11518" max="11518" width="9.5703125" style="345" customWidth="1"/>
    <col min="11519" max="11519" width="6.140625" style="345" customWidth="1"/>
    <col min="11520" max="11520" width="6.85546875" style="345" customWidth="1"/>
    <col min="11521" max="11521" width="11.5703125" style="345" customWidth="1"/>
    <col min="11522" max="11522" width="5.5703125" style="345" customWidth="1"/>
    <col min="11523" max="11523" width="13.5703125" style="345" customWidth="1"/>
    <col min="11524" max="11524" width="11.5703125" style="345" customWidth="1"/>
    <col min="11525" max="11525" width="9.5703125" style="345" customWidth="1"/>
    <col min="11526" max="11526" width="2.5703125" style="345" customWidth="1"/>
    <col min="11527" max="11527" width="14.85546875" style="345" customWidth="1"/>
    <col min="11528" max="11528" width="2.42578125" style="345" customWidth="1"/>
    <col min="11529" max="11529" width="9.140625" style="345"/>
    <col min="11530" max="11530" width="9.5703125" style="345" customWidth="1"/>
    <col min="11531" max="11531" width="8" style="345" customWidth="1"/>
    <col min="11532" max="11537" width="0" style="345" hidden="1" customWidth="1"/>
    <col min="11538" max="11538" width="1" style="345" customWidth="1"/>
    <col min="11539" max="11770" width="9.140625" style="345"/>
    <col min="11771" max="11771" width="5.42578125" style="345" customWidth="1"/>
    <col min="11772" max="11772" width="24.85546875" style="345" customWidth="1"/>
    <col min="11773" max="11773" width="12.5703125" style="345" customWidth="1"/>
    <col min="11774" max="11774" width="9.5703125" style="345" customWidth="1"/>
    <col min="11775" max="11775" width="6.140625" style="345" customWidth="1"/>
    <col min="11776" max="11776" width="6.85546875" style="345" customWidth="1"/>
    <col min="11777" max="11777" width="11.5703125" style="345" customWidth="1"/>
    <col min="11778" max="11778" width="5.5703125" style="345" customWidth="1"/>
    <col min="11779" max="11779" width="13.5703125" style="345" customWidth="1"/>
    <col min="11780" max="11780" width="11.5703125" style="345" customWidth="1"/>
    <col min="11781" max="11781" width="9.5703125" style="345" customWidth="1"/>
    <col min="11782" max="11782" width="2.5703125" style="345" customWidth="1"/>
    <col min="11783" max="11783" width="14.85546875" style="345" customWidth="1"/>
    <col min="11784" max="11784" width="2.42578125" style="345" customWidth="1"/>
    <col min="11785" max="11785" width="9.140625" style="345"/>
    <col min="11786" max="11786" width="9.5703125" style="345" customWidth="1"/>
    <col min="11787" max="11787" width="8" style="345" customWidth="1"/>
    <col min="11788" max="11793" width="0" style="345" hidden="1" customWidth="1"/>
    <col min="11794" max="11794" width="1" style="345" customWidth="1"/>
    <col min="11795" max="12026" width="9.140625" style="345"/>
    <col min="12027" max="12027" width="5.42578125" style="345" customWidth="1"/>
    <col min="12028" max="12028" width="24.85546875" style="345" customWidth="1"/>
    <col min="12029" max="12029" width="12.5703125" style="345" customWidth="1"/>
    <col min="12030" max="12030" width="9.5703125" style="345" customWidth="1"/>
    <col min="12031" max="12031" width="6.140625" style="345" customWidth="1"/>
    <col min="12032" max="12032" width="6.85546875" style="345" customWidth="1"/>
    <col min="12033" max="12033" width="11.5703125" style="345" customWidth="1"/>
    <col min="12034" max="12034" width="5.5703125" style="345" customWidth="1"/>
    <col min="12035" max="12035" width="13.5703125" style="345" customWidth="1"/>
    <col min="12036" max="12036" width="11.5703125" style="345" customWidth="1"/>
    <col min="12037" max="12037" width="9.5703125" style="345" customWidth="1"/>
    <col min="12038" max="12038" width="2.5703125" style="345" customWidth="1"/>
    <col min="12039" max="12039" width="14.85546875" style="345" customWidth="1"/>
    <col min="12040" max="12040" width="2.42578125" style="345" customWidth="1"/>
    <col min="12041" max="12041" width="9.140625" style="345"/>
    <col min="12042" max="12042" width="9.5703125" style="345" customWidth="1"/>
    <col min="12043" max="12043" width="8" style="345" customWidth="1"/>
    <col min="12044" max="12049" width="0" style="345" hidden="1" customWidth="1"/>
    <col min="12050" max="12050" width="1" style="345" customWidth="1"/>
    <col min="12051" max="12282" width="9.140625" style="345"/>
    <col min="12283" max="12283" width="5.42578125" style="345" customWidth="1"/>
    <col min="12284" max="12284" width="24.85546875" style="345" customWidth="1"/>
    <col min="12285" max="12285" width="12.5703125" style="345" customWidth="1"/>
    <col min="12286" max="12286" width="9.5703125" style="345" customWidth="1"/>
    <col min="12287" max="12287" width="6.140625" style="345" customWidth="1"/>
    <col min="12288" max="12288" width="6.85546875" style="345" customWidth="1"/>
    <col min="12289" max="12289" width="11.5703125" style="345" customWidth="1"/>
    <col min="12290" max="12290" width="5.5703125" style="345" customWidth="1"/>
    <col min="12291" max="12291" width="13.5703125" style="345" customWidth="1"/>
    <col min="12292" max="12292" width="11.5703125" style="345" customWidth="1"/>
    <col min="12293" max="12293" width="9.5703125" style="345" customWidth="1"/>
    <col min="12294" max="12294" width="2.5703125" style="345" customWidth="1"/>
    <col min="12295" max="12295" width="14.85546875" style="345" customWidth="1"/>
    <col min="12296" max="12296" width="2.42578125" style="345" customWidth="1"/>
    <col min="12297" max="12297" width="9.140625" style="345"/>
    <col min="12298" max="12298" width="9.5703125" style="345" customWidth="1"/>
    <col min="12299" max="12299" width="8" style="345" customWidth="1"/>
    <col min="12300" max="12305" width="0" style="345" hidden="1" customWidth="1"/>
    <col min="12306" max="12306" width="1" style="345" customWidth="1"/>
    <col min="12307" max="12538" width="9.140625" style="345"/>
    <col min="12539" max="12539" width="5.42578125" style="345" customWidth="1"/>
    <col min="12540" max="12540" width="24.85546875" style="345" customWidth="1"/>
    <col min="12541" max="12541" width="12.5703125" style="345" customWidth="1"/>
    <col min="12542" max="12542" width="9.5703125" style="345" customWidth="1"/>
    <col min="12543" max="12543" width="6.140625" style="345" customWidth="1"/>
    <col min="12544" max="12544" width="6.85546875" style="345" customWidth="1"/>
    <col min="12545" max="12545" width="11.5703125" style="345" customWidth="1"/>
    <col min="12546" max="12546" width="5.5703125" style="345" customWidth="1"/>
    <col min="12547" max="12547" width="13.5703125" style="345" customWidth="1"/>
    <col min="12548" max="12548" width="11.5703125" style="345" customWidth="1"/>
    <col min="12549" max="12549" width="9.5703125" style="345" customWidth="1"/>
    <col min="12550" max="12550" width="2.5703125" style="345" customWidth="1"/>
    <col min="12551" max="12551" width="14.85546875" style="345" customWidth="1"/>
    <col min="12552" max="12552" width="2.42578125" style="345" customWidth="1"/>
    <col min="12553" max="12553" width="9.140625" style="345"/>
    <col min="12554" max="12554" width="9.5703125" style="345" customWidth="1"/>
    <col min="12555" max="12555" width="8" style="345" customWidth="1"/>
    <col min="12556" max="12561" width="0" style="345" hidden="1" customWidth="1"/>
    <col min="12562" max="12562" width="1" style="345" customWidth="1"/>
    <col min="12563" max="12794" width="9.140625" style="345"/>
    <col min="12795" max="12795" width="5.42578125" style="345" customWidth="1"/>
    <col min="12796" max="12796" width="24.85546875" style="345" customWidth="1"/>
    <col min="12797" max="12797" width="12.5703125" style="345" customWidth="1"/>
    <col min="12798" max="12798" width="9.5703125" style="345" customWidth="1"/>
    <col min="12799" max="12799" width="6.140625" style="345" customWidth="1"/>
    <col min="12800" max="12800" width="6.85546875" style="345" customWidth="1"/>
    <col min="12801" max="12801" width="11.5703125" style="345" customWidth="1"/>
    <col min="12802" max="12802" width="5.5703125" style="345" customWidth="1"/>
    <col min="12803" max="12803" width="13.5703125" style="345" customWidth="1"/>
    <col min="12804" max="12804" width="11.5703125" style="345" customWidth="1"/>
    <col min="12805" max="12805" width="9.5703125" style="345" customWidth="1"/>
    <col min="12806" max="12806" width="2.5703125" style="345" customWidth="1"/>
    <col min="12807" max="12807" width="14.85546875" style="345" customWidth="1"/>
    <col min="12808" max="12808" width="2.42578125" style="345" customWidth="1"/>
    <col min="12809" max="12809" width="9.140625" style="345"/>
    <col min="12810" max="12810" width="9.5703125" style="345" customWidth="1"/>
    <col min="12811" max="12811" width="8" style="345" customWidth="1"/>
    <col min="12812" max="12817" width="0" style="345" hidden="1" customWidth="1"/>
    <col min="12818" max="12818" width="1" style="345" customWidth="1"/>
    <col min="12819" max="13050" width="9.140625" style="345"/>
    <col min="13051" max="13051" width="5.42578125" style="345" customWidth="1"/>
    <col min="13052" max="13052" width="24.85546875" style="345" customWidth="1"/>
    <col min="13053" max="13053" width="12.5703125" style="345" customWidth="1"/>
    <col min="13054" max="13054" width="9.5703125" style="345" customWidth="1"/>
    <col min="13055" max="13055" width="6.140625" style="345" customWidth="1"/>
    <col min="13056" max="13056" width="6.85546875" style="345" customWidth="1"/>
    <col min="13057" max="13057" width="11.5703125" style="345" customWidth="1"/>
    <col min="13058" max="13058" width="5.5703125" style="345" customWidth="1"/>
    <col min="13059" max="13059" width="13.5703125" style="345" customWidth="1"/>
    <col min="13060" max="13060" width="11.5703125" style="345" customWidth="1"/>
    <col min="13061" max="13061" width="9.5703125" style="345" customWidth="1"/>
    <col min="13062" max="13062" width="2.5703125" style="345" customWidth="1"/>
    <col min="13063" max="13063" width="14.85546875" style="345" customWidth="1"/>
    <col min="13064" max="13064" width="2.42578125" style="345" customWidth="1"/>
    <col min="13065" max="13065" width="9.140625" style="345"/>
    <col min="13066" max="13066" width="9.5703125" style="345" customWidth="1"/>
    <col min="13067" max="13067" width="8" style="345" customWidth="1"/>
    <col min="13068" max="13073" width="0" style="345" hidden="1" customWidth="1"/>
    <col min="13074" max="13074" width="1" style="345" customWidth="1"/>
    <col min="13075" max="13306" width="9.140625" style="345"/>
    <col min="13307" max="13307" width="5.42578125" style="345" customWidth="1"/>
    <col min="13308" max="13308" width="24.85546875" style="345" customWidth="1"/>
    <col min="13309" max="13309" width="12.5703125" style="345" customWidth="1"/>
    <col min="13310" max="13310" width="9.5703125" style="345" customWidth="1"/>
    <col min="13311" max="13311" width="6.140625" style="345" customWidth="1"/>
    <col min="13312" max="13312" width="6.85546875" style="345" customWidth="1"/>
    <col min="13313" max="13313" width="11.5703125" style="345" customWidth="1"/>
    <col min="13314" max="13314" width="5.5703125" style="345" customWidth="1"/>
    <col min="13315" max="13315" width="13.5703125" style="345" customWidth="1"/>
    <col min="13316" max="13316" width="11.5703125" style="345" customWidth="1"/>
    <col min="13317" max="13317" width="9.5703125" style="345" customWidth="1"/>
    <col min="13318" max="13318" width="2.5703125" style="345" customWidth="1"/>
    <col min="13319" max="13319" width="14.85546875" style="345" customWidth="1"/>
    <col min="13320" max="13320" width="2.42578125" style="345" customWidth="1"/>
    <col min="13321" max="13321" width="9.140625" style="345"/>
    <col min="13322" max="13322" width="9.5703125" style="345" customWidth="1"/>
    <col min="13323" max="13323" width="8" style="345" customWidth="1"/>
    <col min="13324" max="13329" width="0" style="345" hidden="1" customWidth="1"/>
    <col min="13330" max="13330" width="1" style="345" customWidth="1"/>
    <col min="13331" max="13562" width="9.140625" style="345"/>
    <col min="13563" max="13563" width="5.42578125" style="345" customWidth="1"/>
    <col min="13564" max="13564" width="24.85546875" style="345" customWidth="1"/>
    <col min="13565" max="13565" width="12.5703125" style="345" customWidth="1"/>
    <col min="13566" max="13566" width="9.5703125" style="345" customWidth="1"/>
    <col min="13567" max="13567" width="6.140625" style="345" customWidth="1"/>
    <col min="13568" max="13568" width="6.85546875" style="345" customWidth="1"/>
    <col min="13569" max="13569" width="11.5703125" style="345" customWidth="1"/>
    <col min="13570" max="13570" width="5.5703125" style="345" customWidth="1"/>
    <col min="13571" max="13571" width="13.5703125" style="345" customWidth="1"/>
    <col min="13572" max="13572" width="11.5703125" style="345" customWidth="1"/>
    <col min="13573" max="13573" width="9.5703125" style="345" customWidth="1"/>
    <col min="13574" max="13574" width="2.5703125" style="345" customWidth="1"/>
    <col min="13575" max="13575" width="14.85546875" style="345" customWidth="1"/>
    <col min="13576" max="13576" width="2.42578125" style="345" customWidth="1"/>
    <col min="13577" max="13577" width="9.140625" style="345"/>
    <col min="13578" max="13578" width="9.5703125" style="345" customWidth="1"/>
    <col min="13579" max="13579" width="8" style="345" customWidth="1"/>
    <col min="13580" max="13585" width="0" style="345" hidden="1" customWidth="1"/>
    <col min="13586" max="13586" width="1" style="345" customWidth="1"/>
    <col min="13587" max="13818" width="9.140625" style="345"/>
    <col min="13819" max="13819" width="5.42578125" style="345" customWidth="1"/>
    <col min="13820" max="13820" width="24.85546875" style="345" customWidth="1"/>
    <col min="13821" max="13821" width="12.5703125" style="345" customWidth="1"/>
    <col min="13822" max="13822" width="9.5703125" style="345" customWidth="1"/>
    <col min="13823" max="13823" width="6.140625" style="345" customWidth="1"/>
    <col min="13824" max="13824" width="6.85546875" style="345" customWidth="1"/>
    <col min="13825" max="13825" width="11.5703125" style="345" customWidth="1"/>
    <col min="13826" max="13826" width="5.5703125" style="345" customWidth="1"/>
    <col min="13827" max="13827" width="13.5703125" style="345" customWidth="1"/>
    <col min="13828" max="13828" width="11.5703125" style="345" customWidth="1"/>
    <col min="13829" max="13829" width="9.5703125" style="345" customWidth="1"/>
    <col min="13830" max="13830" width="2.5703125" style="345" customWidth="1"/>
    <col min="13831" max="13831" width="14.85546875" style="345" customWidth="1"/>
    <col min="13832" max="13832" width="2.42578125" style="345" customWidth="1"/>
    <col min="13833" max="13833" width="9.140625" style="345"/>
    <col min="13834" max="13834" width="9.5703125" style="345" customWidth="1"/>
    <col min="13835" max="13835" width="8" style="345" customWidth="1"/>
    <col min="13836" max="13841" width="0" style="345" hidden="1" customWidth="1"/>
    <col min="13842" max="13842" width="1" style="345" customWidth="1"/>
    <col min="13843" max="14074" width="9.140625" style="345"/>
    <col min="14075" max="14075" width="5.42578125" style="345" customWidth="1"/>
    <col min="14076" max="14076" width="24.85546875" style="345" customWidth="1"/>
    <col min="14077" max="14077" width="12.5703125" style="345" customWidth="1"/>
    <col min="14078" max="14078" width="9.5703125" style="345" customWidth="1"/>
    <col min="14079" max="14079" width="6.140625" style="345" customWidth="1"/>
    <col min="14080" max="14080" width="6.85546875" style="345" customWidth="1"/>
    <col min="14081" max="14081" width="11.5703125" style="345" customWidth="1"/>
    <col min="14082" max="14082" width="5.5703125" style="345" customWidth="1"/>
    <col min="14083" max="14083" width="13.5703125" style="345" customWidth="1"/>
    <col min="14084" max="14084" width="11.5703125" style="345" customWidth="1"/>
    <col min="14085" max="14085" width="9.5703125" style="345" customWidth="1"/>
    <col min="14086" max="14086" width="2.5703125" style="345" customWidth="1"/>
    <col min="14087" max="14087" width="14.85546875" style="345" customWidth="1"/>
    <col min="14088" max="14088" width="2.42578125" style="345" customWidth="1"/>
    <col min="14089" max="14089" width="9.140625" style="345"/>
    <col min="14090" max="14090" width="9.5703125" style="345" customWidth="1"/>
    <col min="14091" max="14091" width="8" style="345" customWidth="1"/>
    <col min="14092" max="14097" width="0" style="345" hidden="1" customWidth="1"/>
    <col min="14098" max="14098" width="1" style="345" customWidth="1"/>
    <col min="14099" max="14330" width="9.140625" style="345"/>
    <col min="14331" max="14331" width="5.42578125" style="345" customWidth="1"/>
    <col min="14332" max="14332" width="24.85546875" style="345" customWidth="1"/>
    <col min="14333" max="14333" width="12.5703125" style="345" customWidth="1"/>
    <col min="14334" max="14334" width="9.5703125" style="345" customWidth="1"/>
    <col min="14335" max="14335" width="6.140625" style="345" customWidth="1"/>
    <col min="14336" max="14336" width="6.85546875" style="345" customWidth="1"/>
    <col min="14337" max="14337" width="11.5703125" style="345" customWidth="1"/>
    <col min="14338" max="14338" width="5.5703125" style="345" customWidth="1"/>
    <col min="14339" max="14339" width="13.5703125" style="345" customWidth="1"/>
    <col min="14340" max="14340" width="11.5703125" style="345" customWidth="1"/>
    <col min="14341" max="14341" width="9.5703125" style="345" customWidth="1"/>
    <col min="14342" max="14342" width="2.5703125" style="345" customWidth="1"/>
    <col min="14343" max="14343" width="14.85546875" style="345" customWidth="1"/>
    <col min="14344" max="14344" width="2.42578125" style="345" customWidth="1"/>
    <col min="14345" max="14345" width="9.140625" style="345"/>
    <col min="14346" max="14346" width="9.5703125" style="345" customWidth="1"/>
    <col min="14347" max="14347" width="8" style="345" customWidth="1"/>
    <col min="14348" max="14353" width="0" style="345" hidden="1" customWidth="1"/>
    <col min="14354" max="14354" width="1" style="345" customWidth="1"/>
    <col min="14355" max="14586" width="9.140625" style="345"/>
    <col min="14587" max="14587" width="5.42578125" style="345" customWidth="1"/>
    <col min="14588" max="14588" width="24.85546875" style="345" customWidth="1"/>
    <col min="14589" max="14589" width="12.5703125" style="345" customWidth="1"/>
    <col min="14590" max="14590" width="9.5703125" style="345" customWidth="1"/>
    <col min="14591" max="14591" width="6.140625" style="345" customWidth="1"/>
    <col min="14592" max="14592" width="6.85546875" style="345" customWidth="1"/>
    <col min="14593" max="14593" width="11.5703125" style="345" customWidth="1"/>
    <col min="14594" max="14594" width="5.5703125" style="345" customWidth="1"/>
    <col min="14595" max="14595" width="13.5703125" style="345" customWidth="1"/>
    <col min="14596" max="14596" width="11.5703125" style="345" customWidth="1"/>
    <col min="14597" max="14597" width="9.5703125" style="345" customWidth="1"/>
    <col min="14598" max="14598" width="2.5703125" style="345" customWidth="1"/>
    <col min="14599" max="14599" width="14.85546875" style="345" customWidth="1"/>
    <col min="14600" max="14600" width="2.42578125" style="345" customWidth="1"/>
    <col min="14601" max="14601" width="9.140625" style="345"/>
    <col min="14602" max="14602" width="9.5703125" style="345" customWidth="1"/>
    <col min="14603" max="14603" width="8" style="345" customWidth="1"/>
    <col min="14604" max="14609" width="0" style="345" hidden="1" customWidth="1"/>
    <col min="14610" max="14610" width="1" style="345" customWidth="1"/>
    <col min="14611" max="14842" width="9.140625" style="345"/>
    <col min="14843" max="14843" width="5.42578125" style="345" customWidth="1"/>
    <col min="14844" max="14844" width="24.85546875" style="345" customWidth="1"/>
    <col min="14845" max="14845" width="12.5703125" style="345" customWidth="1"/>
    <col min="14846" max="14846" width="9.5703125" style="345" customWidth="1"/>
    <col min="14847" max="14847" width="6.140625" style="345" customWidth="1"/>
    <col min="14848" max="14848" width="6.85546875" style="345" customWidth="1"/>
    <col min="14849" max="14849" width="11.5703125" style="345" customWidth="1"/>
    <col min="14850" max="14850" width="5.5703125" style="345" customWidth="1"/>
    <col min="14851" max="14851" width="13.5703125" style="345" customWidth="1"/>
    <col min="14852" max="14852" width="11.5703125" style="345" customWidth="1"/>
    <col min="14853" max="14853" width="9.5703125" style="345" customWidth="1"/>
    <col min="14854" max="14854" width="2.5703125" style="345" customWidth="1"/>
    <col min="14855" max="14855" width="14.85546875" style="345" customWidth="1"/>
    <col min="14856" max="14856" width="2.42578125" style="345" customWidth="1"/>
    <col min="14857" max="14857" width="9.140625" style="345"/>
    <col min="14858" max="14858" width="9.5703125" style="345" customWidth="1"/>
    <col min="14859" max="14859" width="8" style="345" customWidth="1"/>
    <col min="14860" max="14865" width="0" style="345" hidden="1" customWidth="1"/>
    <col min="14866" max="14866" width="1" style="345" customWidth="1"/>
    <col min="14867" max="15098" width="9.140625" style="345"/>
    <col min="15099" max="15099" width="5.42578125" style="345" customWidth="1"/>
    <col min="15100" max="15100" width="24.85546875" style="345" customWidth="1"/>
    <col min="15101" max="15101" width="12.5703125" style="345" customWidth="1"/>
    <col min="15102" max="15102" width="9.5703125" style="345" customWidth="1"/>
    <col min="15103" max="15103" width="6.140625" style="345" customWidth="1"/>
    <col min="15104" max="15104" width="6.85546875" style="345" customWidth="1"/>
    <col min="15105" max="15105" width="11.5703125" style="345" customWidth="1"/>
    <col min="15106" max="15106" width="5.5703125" style="345" customWidth="1"/>
    <col min="15107" max="15107" width="13.5703125" style="345" customWidth="1"/>
    <col min="15108" max="15108" width="11.5703125" style="345" customWidth="1"/>
    <col min="15109" max="15109" width="9.5703125" style="345" customWidth="1"/>
    <col min="15110" max="15110" width="2.5703125" style="345" customWidth="1"/>
    <col min="15111" max="15111" width="14.85546875" style="345" customWidth="1"/>
    <col min="15112" max="15112" width="2.42578125" style="345" customWidth="1"/>
    <col min="15113" max="15113" width="9.140625" style="345"/>
    <col min="15114" max="15114" width="9.5703125" style="345" customWidth="1"/>
    <col min="15115" max="15115" width="8" style="345" customWidth="1"/>
    <col min="15116" max="15121" width="0" style="345" hidden="1" customWidth="1"/>
    <col min="15122" max="15122" width="1" style="345" customWidth="1"/>
    <col min="15123" max="15354" width="9.140625" style="345"/>
    <col min="15355" max="15355" width="5.42578125" style="345" customWidth="1"/>
    <col min="15356" max="15356" width="24.85546875" style="345" customWidth="1"/>
    <col min="15357" max="15357" width="12.5703125" style="345" customWidth="1"/>
    <col min="15358" max="15358" width="9.5703125" style="345" customWidth="1"/>
    <col min="15359" max="15359" width="6.140625" style="345" customWidth="1"/>
    <col min="15360" max="15360" width="6.85546875" style="345" customWidth="1"/>
    <col min="15361" max="15361" width="11.5703125" style="345" customWidth="1"/>
    <col min="15362" max="15362" width="5.5703125" style="345" customWidth="1"/>
    <col min="15363" max="15363" width="13.5703125" style="345" customWidth="1"/>
    <col min="15364" max="15364" width="11.5703125" style="345" customWidth="1"/>
    <col min="15365" max="15365" width="9.5703125" style="345" customWidth="1"/>
    <col min="15366" max="15366" width="2.5703125" style="345" customWidth="1"/>
    <col min="15367" max="15367" width="14.85546875" style="345" customWidth="1"/>
    <col min="15368" max="15368" width="2.42578125" style="345" customWidth="1"/>
    <col min="15369" max="15369" width="9.140625" style="345"/>
    <col min="15370" max="15370" width="9.5703125" style="345" customWidth="1"/>
    <col min="15371" max="15371" width="8" style="345" customWidth="1"/>
    <col min="15372" max="15377" width="0" style="345" hidden="1" customWidth="1"/>
    <col min="15378" max="15378" width="1" style="345" customWidth="1"/>
    <col min="15379" max="15610" width="9.140625" style="345"/>
    <col min="15611" max="15611" width="5.42578125" style="345" customWidth="1"/>
    <col min="15612" max="15612" width="24.85546875" style="345" customWidth="1"/>
    <col min="15613" max="15613" width="12.5703125" style="345" customWidth="1"/>
    <col min="15614" max="15614" width="9.5703125" style="345" customWidth="1"/>
    <col min="15615" max="15615" width="6.140625" style="345" customWidth="1"/>
    <col min="15616" max="15616" width="6.85546875" style="345" customWidth="1"/>
    <col min="15617" max="15617" width="11.5703125" style="345" customWidth="1"/>
    <col min="15618" max="15618" width="5.5703125" style="345" customWidth="1"/>
    <col min="15619" max="15619" width="13.5703125" style="345" customWidth="1"/>
    <col min="15620" max="15620" width="11.5703125" style="345" customWidth="1"/>
    <col min="15621" max="15621" width="9.5703125" style="345" customWidth="1"/>
    <col min="15622" max="15622" width="2.5703125" style="345" customWidth="1"/>
    <col min="15623" max="15623" width="14.85546875" style="345" customWidth="1"/>
    <col min="15624" max="15624" width="2.42578125" style="345" customWidth="1"/>
    <col min="15625" max="15625" width="9.140625" style="345"/>
    <col min="15626" max="15626" width="9.5703125" style="345" customWidth="1"/>
    <col min="15627" max="15627" width="8" style="345" customWidth="1"/>
    <col min="15628" max="15633" width="0" style="345" hidden="1" customWidth="1"/>
    <col min="15634" max="15634" width="1" style="345" customWidth="1"/>
    <col min="15635" max="15866" width="9.140625" style="345"/>
    <col min="15867" max="15867" width="5.42578125" style="345" customWidth="1"/>
    <col min="15868" max="15868" width="24.85546875" style="345" customWidth="1"/>
    <col min="15869" max="15869" width="12.5703125" style="345" customWidth="1"/>
    <col min="15870" max="15870" width="9.5703125" style="345" customWidth="1"/>
    <col min="15871" max="15871" width="6.140625" style="345" customWidth="1"/>
    <col min="15872" max="15872" width="6.85546875" style="345" customWidth="1"/>
    <col min="15873" max="15873" width="11.5703125" style="345" customWidth="1"/>
    <col min="15874" max="15874" width="5.5703125" style="345" customWidth="1"/>
    <col min="15875" max="15875" width="13.5703125" style="345" customWidth="1"/>
    <col min="15876" max="15876" width="11.5703125" style="345" customWidth="1"/>
    <col min="15877" max="15877" width="9.5703125" style="345" customWidth="1"/>
    <col min="15878" max="15878" width="2.5703125" style="345" customWidth="1"/>
    <col min="15879" max="15879" width="14.85546875" style="345" customWidth="1"/>
    <col min="15880" max="15880" width="2.42578125" style="345" customWidth="1"/>
    <col min="15881" max="15881" width="9.140625" style="345"/>
    <col min="15882" max="15882" width="9.5703125" style="345" customWidth="1"/>
    <col min="15883" max="15883" width="8" style="345" customWidth="1"/>
    <col min="15884" max="15889" width="0" style="345" hidden="1" customWidth="1"/>
    <col min="15890" max="15890" width="1" style="345" customWidth="1"/>
    <col min="15891" max="16122" width="9.140625" style="345"/>
    <col min="16123" max="16123" width="5.42578125" style="345" customWidth="1"/>
    <col min="16124" max="16124" width="24.85546875" style="345" customWidth="1"/>
    <col min="16125" max="16125" width="12.5703125" style="345" customWidth="1"/>
    <col min="16126" max="16126" width="9.5703125" style="345" customWidth="1"/>
    <col min="16127" max="16127" width="6.140625" style="345" customWidth="1"/>
    <col min="16128" max="16128" width="6.85546875" style="345" customWidth="1"/>
    <col min="16129" max="16129" width="11.5703125" style="345" customWidth="1"/>
    <col min="16130" max="16130" width="5.5703125" style="345" customWidth="1"/>
    <col min="16131" max="16131" width="13.5703125" style="345" customWidth="1"/>
    <col min="16132" max="16132" width="11.5703125" style="345" customWidth="1"/>
    <col min="16133" max="16133" width="9.5703125" style="345" customWidth="1"/>
    <col min="16134" max="16134" width="2.5703125" style="345" customWidth="1"/>
    <col min="16135" max="16135" width="14.85546875" style="345" customWidth="1"/>
    <col min="16136" max="16136" width="2.42578125" style="345" customWidth="1"/>
    <col min="16137" max="16137" width="9.140625" style="345"/>
    <col min="16138" max="16138" width="9.5703125" style="345" customWidth="1"/>
    <col min="16139" max="16139" width="8" style="345" customWidth="1"/>
    <col min="16140" max="16145" width="0" style="345" hidden="1" customWidth="1"/>
    <col min="16146" max="16146" width="1" style="345" customWidth="1"/>
    <col min="16147" max="16384" width="9.140625" style="345"/>
  </cols>
  <sheetData>
    <row r="1" spans="1:29" x14ac:dyDescent="0.25">
      <c r="A1" s="346"/>
      <c r="Q1" s="346" t="s">
        <v>0</v>
      </c>
    </row>
    <row r="2" spans="1:29" x14ac:dyDescent="0.25">
      <c r="A2" s="346"/>
      <c r="Q2" s="346" t="s">
        <v>1</v>
      </c>
    </row>
    <row r="3" spans="1:29" x14ac:dyDescent="0.25">
      <c r="A3" s="346"/>
      <c r="B3" s="181"/>
      <c r="Q3" s="346" t="s">
        <v>2</v>
      </c>
    </row>
    <row r="4" spans="1:29" x14ac:dyDescent="0.25">
      <c r="A4" s="346"/>
      <c r="Q4" s="346" t="s">
        <v>3</v>
      </c>
    </row>
    <row r="5" spans="1:29" x14ac:dyDescent="0.25">
      <c r="A5" s="503" t="s">
        <v>438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8"/>
      <c r="O5" s="348"/>
      <c r="P5" s="348"/>
      <c r="Q5" s="348"/>
      <c r="R5" s="348"/>
    </row>
    <row r="6" spans="1:29" x14ac:dyDescent="0.25">
      <c r="A6" s="347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8"/>
      <c r="O6" s="348"/>
      <c r="P6" s="348"/>
      <c r="Q6" s="348"/>
      <c r="R6" s="348"/>
    </row>
    <row r="7" spans="1:29" x14ac:dyDescent="0.25">
      <c r="A7" s="503" t="s">
        <v>439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8"/>
      <c r="O7" s="348"/>
      <c r="P7" s="348"/>
      <c r="Q7" s="348"/>
      <c r="R7" s="348"/>
    </row>
    <row r="8" spans="1:29" x14ac:dyDescent="0.25">
      <c r="A8" s="347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8"/>
      <c r="O8" s="348"/>
      <c r="P8" s="348"/>
      <c r="Q8" s="348"/>
      <c r="R8" s="348"/>
    </row>
    <row r="9" spans="1:29" ht="19.5" customHeight="1" x14ac:dyDescent="0.25">
      <c r="A9" s="907" t="s">
        <v>440</v>
      </c>
      <c r="B9" s="907"/>
      <c r="C9" s="907"/>
      <c r="D9" s="907"/>
      <c r="E9" s="907"/>
      <c r="F9" s="907"/>
      <c r="G9" s="907"/>
      <c r="H9" s="907"/>
      <c r="I9" s="907"/>
      <c r="J9" s="907"/>
      <c r="K9" s="907"/>
      <c r="L9" s="907"/>
      <c r="M9" s="907"/>
      <c r="N9" s="907"/>
      <c r="O9" s="907"/>
      <c r="P9" s="907"/>
      <c r="Q9" s="907"/>
      <c r="R9" s="907"/>
    </row>
    <row r="10" spans="1:29" x14ac:dyDescent="0.25"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</row>
    <row r="12" spans="1:29" ht="15" customHeight="1" x14ac:dyDescent="0.25">
      <c r="A12" s="908" t="s">
        <v>7</v>
      </c>
      <c r="B12" s="911" t="s">
        <v>8</v>
      </c>
      <c r="C12" s="911" t="s">
        <v>9</v>
      </c>
      <c r="D12" s="911" t="s">
        <v>10</v>
      </c>
      <c r="E12" s="916" t="s">
        <v>11</v>
      </c>
      <c r="F12" s="917"/>
      <c r="G12" s="917"/>
      <c r="H12" s="504"/>
      <c r="I12" s="641" t="s">
        <v>12</v>
      </c>
      <c r="J12" s="911" t="s">
        <v>13</v>
      </c>
      <c r="K12" s="911" t="s">
        <v>14</v>
      </c>
      <c r="L12" s="923" t="s">
        <v>20</v>
      </c>
      <c r="M12" s="924"/>
      <c r="N12" s="924"/>
      <c r="O12" s="924"/>
      <c r="P12" s="924"/>
      <c r="Q12" s="924"/>
      <c r="R12" s="924"/>
      <c r="S12" s="924"/>
      <c r="T12" s="924"/>
      <c r="U12" s="924"/>
      <c r="V12" s="924"/>
      <c r="W12" s="924"/>
      <c r="X12" s="924"/>
      <c r="Y12" s="924"/>
      <c r="Z12" s="924"/>
      <c r="AA12" s="924"/>
      <c r="AB12" s="924"/>
      <c r="AC12" s="925"/>
    </row>
    <row r="13" spans="1:29" ht="13.5" customHeight="1" x14ac:dyDescent="0.25">
      <c r="A13" s="909"/>
      <c r="B13" s="912"/>
      <c r="C13" s="914"/>
      <c r="D13" s="914"/>
      <c r="E13" s="896" t="s">
        <v>15</v>
      </c>
      <c r="F13" s="897"/>
      <c r="G13" s="897"/>
      <c r="H13" s="898"/>
      <c r="I13" s="918"/>
      <c r="J13" s="912"/>
      <c r="K13" s="912"/>
      <c r="L13" s="926"/>
      <c r="M13" s="927"/>
      <c r="N13" s="927"/>
      <c r="O13" s="927"/>
      <c r="P13" s="927"/>
      <c r="Q13" s="927"/>
      <c r="R13" s="927"/>
      <c r="S13" s="927"/>
      <c r="T13" s="927"/>
      <c r="U13" s="927"/>
      <c r="V13" s="927"/>
      <c r="W13" s="927"/>
      <c r="X13" s="927"/>
      <c r="Y13" s="927"/>
      <c r="Z13" s="927"/>
      <c r="AA13" s="927"/>
      <c r="AB13" s="927"/>
      <c r="AC13" s="928"/>
    </row>
    <row r="14" spans="1:29" ht="11.25" customHeight="1" x14ac:dyDescent="0.25">
      <c r="A14" s="909"/>
      <c r="B14" s="912"/>
      <c r="C14" s="914"/>
      <c r="D14" s="914"/>
      <c r="E14" s="899" t="s">
        <v>16</v>
      </c>
      <c r="F14" s="899" t="s">
        <v>17</v>
      </c>
      <c r="G14" s="902" t="s">
        <v>18</v>
      </c>
      <c r="H14" s="899" t="s">
        <v>19</v>
      </c>
      <c r="I14" s="918"/>
      <c r="J14" s="912"/>
      <c r="K14" s="912"/>
      <c r="L14" s="929"/>
      <c r="M14" s="930"/>
      <c r="N14" s="930"/>
      <c r="O14" s="930"/>
      <c r="P14" s="930"/>
      <c r="Q14" s="930"/>
      <c r="R14" s="930"/>
      <c r="S14" s="930"/>
      <c r="T14" s="930"/>
      <c r="U14" s="930"/>
      <c r="V14" s="930"/>
      <c r="W14" s="930"/>
      <c r="X14" s="930"/>
      <c r="Y14" s="930"/>
      <c r="Z14" s="930"/>
      <c r="AA14" s="930"/>
      <c r="AB14" s="930"/>
      <c r="AC14" s="931"/>
    </row>
    <row r="15" spans="1:29" ht="12.75" customHeight="1" x14ac:dyDescent="0.25">
      <c r="A15" s="909"/>
      <c r="B15" s="912"/>
      <c r="C15" s="914"/>
      <c r="D15" s="914"/>
      <c r="E15" s="900"/>
      <c r="F15" s="900"/>
      <c r="G15" s="903"/>
      <c r="H15" s="900"/>
      <c r="I15" s="918"/>
      <c r="J15" s="912"/>
      <c r="K15" s="912"/>
      <c r="L15" s="905" t="s">
        <v>21</v>
      </c>
      <c r="M15" s="905" t="s">
        <v>231</v>
      </c>
      <c r="N15" s="905" t="s">
        <v>23</v>
      </c>
      <c r="O15" s="920" t="s">
        <v>232</v>
      </c>
      <c r="P15" s="921"/>
      <c r="Q15" s="922"/>
      <c r="R15" s="920"/>
      <c r="S15" s="921"/>
      <c r="T15" s="922"/>
      <c r="U15" s="920"/>
      <c r="V15" s="921"/>
      <c r="W15" s="922"/>
      <c r="X15" s="920"/>
      <c r="Y15" s="921"/>
      <c r="Z15" s="922"/>
      <c r="AA15" s="920"/>
      <c r="AB15" s="921"/>
      <c r="AC15" s="922"/>
    </row>
    <row r="16" spans="1:29" ht="26.25" customHeight="1" x14ac:dyDescent="0.25">
      <c r="A16" s="910"/>
      <c r="B16" s="913"/>
      <c r="C16" s="915"/>
      <c r="D16" s="915"/>
      <c r="E16" s="901"/>
      <c r="F16" s="901"/>
      <c r="G16" s="904"/>
      <c r="H16" s="901"/>
      <c r="I16" s="919"/>
      <c r="J16" s="913"/>
      <c r="K16" s="913"/>
      <c r="L16" s="906"/>
      <c r="M16" s="906"/>
      <c r="N16" s="906"/>
      <c r="O16" s="349" t="s">
        <v>27</v>
      </c>
      <c r="P16" s="349" t="s">
        <v>28</v>
      </c>
      <c r="Q16" s="349" t="s">
        <v>29</v>
      </c>
      <c r="R16" s="349" t="s">
        <v>27</v>
      </c>
      <c r="S16" s="349" t="s">
        <v>28</v>
      </c>
      <c r="T16" s="349" t="s">
        <v>29</v>
      </c>
      <c r="U16" s="349" t="s">
        <v>27</v>
      </c>
      <c r="V16" s="349" t="s">
        <v>28</v>
      </c>
      <c r="W16" s="349" t="s">
        <v>29</v>
      </c>
      <c r="X16" s="349" t="s">
        <v>27</v>
      </c>
      <c r="Y16" s="349" t="s">
        <v>28</v>
      </c>
      <c r="Z16" s="349" t="s">
        <v>29</v>
      </c>
      <c r="AA16" s="349" t="s">
        <v>27</v>
      </c>
      <c r="AB16" s="349" t="s">
        <v>28</v>
      </c>
      <c r="AC16" s="349" t="s">
        <v>29</v>
      </c>
    </row>
    <row r="17" spans="1:29" x14ac:dyDescent="0.25">
      <c r="A17" s="350">
        <v>1</v>
      </c>
      <c r="B17" s="350">
        <v>2</v>
      </c>
      <c r="C17" s="350">
        <v>3</v>
      </c>
      <c r="D17" s="350">
        <v>4</v>
      </c>
      <c r="E17" s="350">
        <v>5</v>
      </c>
      <c r="F17" s="350">
        <v>6</v>
      </c>
      <c r="G17" s="350">
        <v>7</v>
      </c>
      <c r="H17" s="350">
        <v>8</v>
      </c>
      <c r="I17" s="350">
        <v>9</v>
      </c>
      <c r="J17" s="350">
        <v>10</v>
      </c>
      <c r="K17" s="350">
        <v>11</v>
      </c>
      <c r="L17" s="350">
        <v>12</v>
      </c>
      <c r="M17" s="350">
        <v>13</v>
      </c>
      <c r="N17" s="350">
        <v>14</v>
      </c>
      <c r="O17" s="893">
        <v>15</v>
      </c>
      <c r="P17" s="894"/>
      <c r="Q17" s="895"/>
      <c r="R17" s="893">
        <v>16</v>
      </c>
      <c r="S17" s="894"/>
      <c r="T17" s="895"/>
      <c r="U17" s="893">
        <v>17</v>
      </c>
      <c r="V17" s="894"/>
      <c r="W17" s="895"/>
      <c r="X17" s="893">
        <v>16</v>
      </c>
      <c r="Y17" s="894"/>
      <c r="Z17" s="895"/>
      <c r="AA17" s="893">
        <v>17</v>
      </c>
      <c r="AB17" s="894"/>
      <c r="AC17" s="895"/>
    </row>
    <row r="18" spans="1:29" ht="21.75" customHeight="1" x14ac:dyDescent="0.25">
      <c r="A18" s="505" t="s">
        <v>30</v>
      </c>
      <c r="B18" s="932" t="s">
        <v>31</v>
      </c>
      <c r="C18" s="933"/>
      <c r="D18" s="933"/>
      <c r="E18" s="933"/>
      <c r="F18" s="933"/>
      <c r="G18" s="933"/>
      <c r="H18" s="934"/>
      <c r="I18" s="352"/>
      <c r="J18" s="352"/>
      <c r="K18" s="352"/>
      <c r="L18" s="352"/>
      <c r="M18" s="351">
        <f>SUM(M20+M30+M51+M76+M102)</f>
        <v>14811400.000000002</v>
      </c>
      <c r="N18" s="351"/>
      <c r="O18" s="351">
        <f>SUM(O20+O30+O51+O76+O102)</f>
        <v>15528038.039999999</v>
      </c>
      <c r="P18" s="351">
        <f>SUM(P20+P30+P51+P76+P102)</f>
        <v>15528038.039999999</v>
      </c>
      <c r="Q18" s="351">
        <f t="shared" ref="Q18:AB18" si="0">SUM(Q20+Q30+Q51+Q76+Q102)</f>
        <v>0</v>
      </c>
      <c r="R18" s="351">
        <f t="shared" si="0"/>
        <v>15809716</v>
      </c>
      <c r="S18" s="351">
        <f t="shared" si="0"/>
        <v>15145127</v>
      </c>
      <c r="T18" s="351">
        <f t="shared" si="0"/>
        <v>664589</v>
      </c>
      <c r="U18" s="351">
        <f t="shared" si="0"/>
        <v>17908744</v>
      </c>
      <c r="V18" s="351">
        <f t="shared" si="0"/>
        <v>16559794</v>
      </c>
      <c r="W18" s="351">
        <f t="shared" si="0"/>
        <v>1348950</v>
      </c>
      <c r="X18" s="351">
        <f t="shared" si="0"/>
        <v>15466111.039999999</v>
      </c>
      <c r="Y18" s="351">
        <f t="shared" si="0"/>
        <v>15466111.039999999</v>
      </c>
      <c r="Z18" s="351">
        <f t="shared" si="0"/>
        <v>0</v>
      </c>
      <c r="AA18" s="351">
        <f t="shared" si="0"/>
        <v>15569374.039999999</v>
      </c>
      <c r="AB18" s="351">
        <f t="shared" si="0"/>
        <v>15569374.039999999</v>
      </c>
      <c r="AC18" s="351">
        <f t="shared" ref="AC18" si="1">SUM(AC20+AC30+AC52+AC77+AC103)</f>
        <v>0</v>
      </c>
    </row>
    <row r="19" spans="1:29" ht="13.5" customHeight="1" x14ac:dyDescent="0.25">
      <c r="A19" s="352"/>
      <c r="B19" s="935"/>
      <c r="C19" s="936"/>
      <c r="D19" s="936"/>
      <c r="E19" s="936"/>
      <c r="F19" s="936"/>
      <c r="G19" s="937"/>
      <c r="H19" s="352"/>
      <c r="I19" s="938"/>
      <c r="J19" s="939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497"/>
      <c r="Y19" s="497"/>
      <c r="Z19" s="497"/>
      <c r="AA19" s="497"/>
      <c r="AB19" s="497"/>
      <c r="AC19" s="497"/>
    </row>
    <row r="20" spans="1:29" ht="18.75" customHeight="1" x14ac:dyDescent="0.25">
      <c r="A20" s="932" t="s">
        <v>32</v>
      </c>
      <c r="B20" s="940"/>
      <c r="C20" s="940"/>
      <c r="D20" s="940"/>
      <c r="E20" s="940"/>
      <c r="F20" s="940"/>
      <c r="G20" s="940"/>
      <c r="H20" s="940"/>
      <c r="I20" s="940"/>
      <c r="J20" s="940"/>
      <c r="K20" s="940"/>
      <c r="L20" s="304"/>
      <c r="M20" s="353">
        <f>SUM(M21+M26+M28)</f>
        <v>1802360</v>
      </c>
      <c r="N20" s="353">
        <f t="shared" ref="N20:P20" si="2">SUM(N21+N26+N28)</f>
        <v>0</v>
      </c>
      <c r="O20" s="353">
        <f t="shared" si="2"/>
        <v>1771439</v>
      </c>
      <c r="P20" s="353">
        <f t="shared" si="2"/>
        <v>1771439</v>
      </c>
      <c r="Q20" s="353">
        <f t="shared" ref="Q20:AB20" si="3">SUM(Q21+Q26+Q28)</f>
        <v>0</v>
      </c>
      <c r="R20" s="353">
        <f t="shared" si="3"/>
        <v>2048275</v>
      </c>
      <c r="S20" s="353">
        <f t="shared" si="3"/>
        <v>2020109</v>
      </c>
      <c r="T20" s="353">
        <f t="shared" si="3"/>
        <v>28166</v>
      </c>
      <c r="U20" s="353">
        <f t="shared" si="3"/>
        <v>2187548</v>
      </c>
      <c r="V20" s="353">
        <f t="shared" si="3"/>
        <v>2157410</v>
      </c>
      <c r="W20" s="353">
        <f t="shared" si="3"/>
        <v>30138</v>
      </c>
      <c r="X20" s="353">
        <f t="shared" si="3"/>
        <v>1783015</v>
      </c>
      <c r="Y20" s="353">
        <f t="shared" si="3"/>
        <v>1783015</v>
      </c>
      <c r="Z20" s="353">
        <f t="shared" si="3"/>
        <v>0</v>
      </c>
      <c r="AA20" s="353">
        <f t="shared" si="3"/>
        <v>1806336</v>
      </c>
      <c r="AB20" s="353">
        <f t="shared" si="3"/>
        <v>1806336</v>
      </c>
      <c r="AC20" s="353">
        <f>SUM(AC21+AC26+AC28)</f>
        <v>0</v>
      </c>
    </row>
    <row r="21" spans="1:29" ht="26.25" customHeight="1" x14ac:dyDescent="0.25">
      <c r="A21" s="274" t="s">
        <v>33</v>
      </c>
      <c r="B21" s="240" t="s">
        <v>441</v>
      </c>
      <c r="C21" s="506" t="s">
        <v>35</v>
      </c>
      <c r="D21" s="240"/>
      <c r="E21" s="245" t="s">
        <v>36</v>
      </c>
      <c r="F21" s="245" t="s">
        <v>37</v>
      </c>
      <c r="G21" s="245"/>
      <c r="H21" s="245"/>
      <c r="I21" s="241" t="s">
        <v>442</v>
      </c>
      <c r="J21" s="241" t="s">
        <v>443</v>
      </c>
      <c r="K21" s="241" t="s">
        <v>444</v>
      </c>
      <c r="L21" s="245"/>
      <c r="M21" s="354">
        <f>SUM(M22+M25)</f>
        <v>1467400</v>
      </c>
      <c r="N21" s="354"/>
      <c r="O21" s="354">
        <f t="shared" ref="O21:AC21" si="4">SUM(O22+O25)</f>
        <v>1444195</v>
      </c>
      <c r="P21" s="354">
        <f t="shared" si="4"/>
        <v>1444195</v>
      </c>
      <c r="Q21" s="354">
        <f t="shared" si="4"/>
        <v>0</v>
      </c>
      <c r="R21" s="354">
        <f t="shared" si="4"/>
        <v>1637639</v>
      </c>
      <c r="S21" s="354">
        <f t="shared" si="4"/>
        <v>1609473</v>
      </c>
      <c r="T21" s="354">
        <f t="shared" si="4"/>
        <v>28166</v>
      </c>
      <c r="U21" s="354">
        <f t="shared" si="4"/>
        <v>1752274</v>
      </c>
      <c r="V21" s="354">
        <f t="shared" si="4"/>
        <v>1722136</v>
      </c>
      <c r="W21" s="354">
        <f t="shared" si="4"/>
        <v>30138</v>
      </c>
      <c r="X21" s="354">
        <f t="shared" si="4"/>
        <v>1444195</v>
      </c>
      <c r="Y21" s="354">
        <f t="shared" si="4"/>
        <v>1444195</v>
      </c>
      <c r="Z21" s="354">
        <f t="shared" si="4"/>
        <v>0</v>
      </c>
      <c r="AA21" s="354">
        <f t="shared" si="4"/>
        <v>1444195</v>
      </c>
      <c r="AB21" s="354">
        <f t="shared" si="4"/>
        <v>1444195</v>
      </c>
      <c r="AC21" s="354">
        <f t="shared" si="4"/>
        <v>0</v>
      </c>
    </row>
    <row r="22" spans="1:29" x14ac:dyDescent="0.25">
      <c r="A22" s="941" t="s">
        <v>41</v>
      </c>
      <c r="B22" s="638" t="s">
        <v>42</v>
      </c>
      <c r="C22" s="506"/>
      <c r="D22" s="240"/>
      <c r="E22" s="245" t="s">
        <v>36</v>
      </c>
      <c r="F22" s="245" t="s">
        <v>37</v>
      </c>
      <c r="G22" s="245" t="s">
        <v>43</v>
      </c>
      <c r="H22" s="245" t="s">
        <v>44</v>
      </c>
      <c r="I22" s="245"/>
      <c r="J22" s="245"/>
      <c r="K22" s="245"/>
      <c r="L22" s="245"/>
      <c r="M22" s="354">
        <f>SUM(M23:M24)</f>
        <v>1467400</v>
      </c>
      <c r="N22" s="354"/>
      <c r="O22" s="354">
        <f t="shared" ref="O22:V22" si="5">SUM(O23:O24)</f>
        <v>1444195</v>
      </c>
      <c r="P22" s="354">
        <f t="shared" si="5"/>
        <v>1444195</v>
      </c>
      <c r="Q22" s="354">
        <f t="shared" si="5"/>
        <v>0</v>
      </c>
      <c r="R22" s="354">
        <f t="shared" si="5"/>
        <v>1637639</v>
      </c>
      <c r="S22" s="354">
        <f t="shared" si="5"/>
        <v>1609473</v>
      </c>
      <c r="T22" s="354">
        <f t="shared" si="5"/>
        <v>28166</v>
      </c>
      <c r="U22" s="354">
        <f t="shared" si="5"/>
        <v>1752274</v>
      </c>
      <c r="V22" s="354">
        <f t="shared" si="5"/>
        <v>1722136</v>
      </c>
      <c r="W22" s="354">
        <f>SUM(W23:W24)</f>
        <v>30138</v>
      </c>
      <c r="X22" s="354">
        <f t="shared" ref="X22:AB22" si="6">SUM(X23:X24)</f>
        <v>1444195</v>
      </c>
      <c r="Y22" s="354">
        <f t="shared" si="6"/>
        <v>1444195</v>
      </c>
      <c r="Z22" s="354">
        <f t="shared" si="6"/>
        <v>0</v>
      </c>
      <c r="AA22" s="354">
        <f t="shared" si="6"/>
        <v>1444195</v>
      </c>
      <c r="AB22" s="354">
        <f t="shared" si="6"/>
        <v>1444195</v>
      </c>
      <c r="AC22" s="354">
        <f>SUM(AC23:AC24)</f>
        <v>0</v>
      </c>
    </row>
    <row r="23" spans="1:29" x14ac:dyDescent="0.25">
      <c r="A23" s="942"/>
      <c r="B23" s="944"/>
      <c r="C23" s="506"/>
      <c r="D23" s="240"/>
      <c r="E23" s="245" t="s">
        <v>36</v>
      </c>
      <c r="F23" s="245" t="s">
        <v>37</v>
      </c>
      <c r="G23" s="245" t="s">
        <v>47</v>
      </c>
      <c r="H23" s="245" t="s">
        <v>44</v>
      </c>
      <c r="I23" s="245"/>
      <c r="J23" s="245"/>
      <c r="K23" s="245"/>
      <c r="L23" s="245"/>
      <c r="M23" s="354">
        <v>750100</v>
      </c>
      <c r="N23" s="354"/>
      <c r="O23" s="354">
        <f>SUM(P23+Q23)</f>
        <v>712578</v>
      </c>
      <c r="P23" s="354">
        <v>712578</v>
      </c>
      <c r="Q23" s="354"/>
      <c r="R23" s="354">
        <f>SUM(S23:T23)</f>
        <v>837304</v>
      </c>
      <c r="S23" s="354">
        <v>822903</v>
      </c>
      <c r="T23" s="354">
        <v>14401</v>
      </c>
      <c r="U23" s="354">
        <f>SUM(V23+W23)</f>
        <v>895915</v>
      </c>
      <c r="V23" s="354">
        <v>880506</v>
      </c>
      <c r="W23" s="354">
        <v>15409</v>
      </c>
      <c r="X23" s="354">
        <f>Y23+Z23</f>
        <v>712578</v>
      </c>
      <c r="Y23" s="354">
        <v>712578</v>
      </c>
      <c r="Z23" s="354"/>
      <c r="AA23" s="354">
        <f>SUM(AB23+AC23)</f>
        <v>712578</v>
      </c>
      <c r="AB23" s="354">
        <f>Y23</f>
        <v>712578</v>
      </c>
      <c r="AC23" s="354"/>
    </row>
    <row r="24" spans="1:29" x14ac:dyDescent="0.25">
      <c r="A24" s="942"/>
      <c r="B24" s="944"/>
      <c r="C24" s="506"/>
      <c r="D24" s="240"/>
      <c r="E24" s="245" t="s">
        <v>36</v>
      </c>
      <c r="F24" s="245" t="s">
        <v>37</v>
      </c>
      <c r="G24" s="245" t="s">
        <v>239</v>
      </c>
      <c r="H24" s="245" t="s">
        <v>44</v>
      </c>
      <c r="I24" s="245"/>
      <c r="J24" s="245"/>
      <c r="K24" s="245"/>
      <c r="L24" s="245"/>
      <c r="M24" s="354">
        <v>717300</v>
      </c>
      <c r="N24" s="354"/>
      <c r="O24" s="354">
        <f>SUM(P24+Q24)</f>
        <v>731617</v>
      </c>
      <c r="P24" s="354">
        <v>731617</v>
      </c>
      <c r="Q24" s="354"/>
      <c r="R24" s="354">
        <f>SUM(S24:T24)</f>
        <v>800335</v>
      </c>
      <c r="S24" s="354">
        <v>786570</v>
      </c>
      <c r="T24" s="354">
        <v>13765</v>
      </c>
      <c r="U24" s="354">
        <f>SUM(V24+W24)</f>
        <v>856359</v>
      </c>
      <c r="V24" s="354">
        <v>841630</v>
      </c>
      <c r="W24" s="354">
        <v>14729</v>
      </c>
      <c r="X24" s="354">
        <f>Y24+Z24</f>
        <v>731617</v>
      </c>
      <c r="Y24" s="354">
        <f>P24</f>
        <v>731617</v>
      </c>
      <c r="Z24" s="354"/>
      <c r="AA24" s="354">
        <f>SUM(AB24+AC24)</f>
        <v>731617</v>
      </c>
      <c r="AB24" s="354">
        <f>Y24</f>
        <v>731617</v>
      </c>
      <c r="AC24" s="354"/>
    </row>
    <row r="25" spans="1:29" x14ac:dyDescent="0.25">
      <c r="A25" s="943"/>
      <c r="B25" s="945"/>
      <c r="C25" s="506"/>
      <c r="D25" s="240"/>
      <c r="E25" s="245"/>
      <c r="F25" s="245"/>
      <c r="G25" s="245"/>
      <c r="H25" s="245"/>
      <c r="I25" s="245"/>
      <c r="J25" s="245"/>
      <c r="K25" s="245"/>
      <c r="L25" s="245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>
        <f t="shared" ref="X25:Y87" si="7">U25</f>
        <v>0</v>
      </c>
      <c r="Y25" s="354">
        <f t="shared" si="7"/>
        <v>0</v>
      </c>
      <c r="Z25" s="354"/>
      <c r="AA25" s="354"/>
      <c r="AB25" s="354"/>
      <c r="AC25" s="354"/>
    </row>
    <row r="26" spans="1:29" ht="33.75" x14ac:dyDescent="0.25">
      <c r="A26" s="274" t="s">
        <v>49</v>
      </c>
      <c r="B26" s="240" t="s">
        <v>50</v>
      </c>
      <c r="C26" s="506" t="s">
        <v>35</v>
      </c>
      <c r="D26" s="240"/>
      <c r="E26" s="245" t="s">
        <v>36</v>
      </c>
      <c r="F26" s="245" t="s">
        <v>37</v>
      </c>
      <c r="G26" s="245" t="s">
        <v>47</v>
      </c>
      <c r="H26" s="245" t="s">
        <v>51</v>
      </c>
      <c r="I26" s="245"/>
      <c r="J26" s="245"/>
      <c r="K26" s="245"/>
      <c r="L26" s="245"/>
      <c r="M26" s="354">
        <f>SUM(M27:M27)</f>
        <v>328960</v>
      </c>
      <c r="N26" s="354"/>
      <c r="O26" s="354">
        <f t="shared" ref="O26:W26" si="8">SUM(O27:O27)</f>
        <v>320944</v>
      </c>
      <c r="P26" s="354">
        <f>P27</f>
        <v>320944</v>
      </c>
      <c r="Q26" s="354">
        <f t="shared" si="8"/>
        <v>0</v>
      </c>
      <c r="R26" s="354">
        <f t="shared" si="8"/>
        <v>406129</v>
      </c>
      <c r="S26" s="354">
        <f t="shared" si="8"/>
        <v>406129</v>
      </c>
      <c r="T26" s="354">
        <f t="shared" si="8"/>
        <v>0</v>
      </c>
      <c r="U26" s="354">
        <f t="shared" si="8"/>
        <v>430497</v>
      </c>
      <c r="V26" s="354">
        <f t="shared" si="8"/>
        <v>430497</v>
      </c>
      <c r="W26" s="354">
        <f t="shared" si="8"/>
        <v>0</v>
      </c>
      <c r="X26" s="354">
        <f>Y26+Z26</f>
        <v>334043</v>
      </c>
      <c r="Y26" s="354">
        <f>Y27</f>
        <v>334043</v>
      </c>
      <c r="Z26" s="354">
        <f t="shared" ref="Z26:AC26" si="9">SUM(Z27:Z27)</f>
        <v>0</v>
      </c>
      <c r="AA26" s="354">
        <f>SUM(AA27:AA27)</f>
        <v>356141</v>
      </c>
      <c r="AB26" s="354">
        <f>SUM(AB27:AB27)</f>
        <v>356141</v>
      </c>
      <c r="AC26" s="354">
        <f t="shared" si="9"/>
        <v>0</v>
      </c>
    </row>
    <row r="27" spans="1:29" ht="29.25" customHeight="1" x14ac:dyDescent="0.25">
      <c r="A27" s="274" t="s">
        <v>52</v>
      </c>
      <c r="B27" s="500" t="s">
        <v>42</v>
      </c>
      <c r="C27" s="506"/>
      <c r="D27" s="240"/>
      <c r="E27" s="245" t="s">
        <v>36</v>
      </c>
      <c r="F27" s="245" t="s">
        <v>37</v>
      </c>
      <c r="G27" s="245" t="s">
        <v>47</v>
      </c>
      <c r="H27" s="245" t="s">
        <v>51</v>
      </c>
      <c r="I27" s="245"/>
      <c r="J27" s="245"/>
      <c r="K27" s="245"/>
      <c r="L27" s="245"/>
      <c r="M27" s="354">
        <v>328960</v>
      </c>
      <c r="N27" s="354"/>
      <c r="O27" s="354">
        <f>SUM(P27:Q27)</f>
        <v>320944</v>
      </c>
      <c r="P27" s="354">
        <v>320944</v>
      </c>
      <c r="Q27" s="354"/>
      <c r="R27" s="354">
        <f>SUM(S27:T27)</f>
        <v>406129</v>
      </c>
      <c r="S27" s="354">
        <v>406129</v>
      </c>
      <c r="T27" s="354"/>
      <c r="U27" s="354">
        <f>SUM(V27:W27)</f>
        <v>430497</v>
      </c>
      <c r="V27" s="354">
        <v>430497</v>
      </c>
      <c r="W27" s="354"/>
      <c r="X27" s="354">
        <f>Y27+Z27</f>
        <v>334043</v>
      </c>
      <c r="Y27" s="354">
        <v>334043</v>
      </c>
      <c r="Z27" s="354"/>
      <c r="AA27" s="354">
        <f>SUM(AB27:AC27)</f>
        <v>356141</v>
      </c>
      <c r="AB27" s="354">
        <v>356141</v>
      </c>
      <c r="AC27" s="354"/>
    </row>
    <row r="28" spans="1:29" ht="12.75" customHeight="1" x14ac:dyDescent="0.25">
      <c r="A28" s="274" t="s">
        <v>53</v>
      </c>
      <c r="B28" s="240" t="s">
        <v>54</v>
      </c>
      <c r="C28" s="506" t="s">
        <v>35</v>
      </c>
      <c r="D28" s="240"/>
      <c r="E28" s="245"/>
      <c r="F28" s="245"/>
      <c r="G28" s="245"/>
      <c r="H28" s="245"/>
      <c r="I28" s="245"/>
      <c r="J28" s="245"/>
      <c r="K28" s="245"/>
      <c r="L28" s="245"/>
      <c r="M28" s="354">
        <f>SUM(M29)</f>
        <v>6000</v>
      </c>
      <c r="N28" s="354"/>
      <c r="O28" s="354">
        <f t="shared" ref="O28:W28" si="10">SUM(O29)</f>
        <v>6300</v>
      </c>
      <c r="P28" s="354">
        <f t="shared" si="10"/>
        <v>6300</v>
      </c>
      <c r="Q28" s="354">
        <f t="shared" si="10"/>
        <v>0</v>
      </c>
      <c r="R28" s="354">
        <f t="shared" si="10"/>
        <v>4507</v>
      </c>
      <c r="S28" s="354">
        <f t="shared" si="10"/>
        <v>4507</v>
      </c>
      <c r="T28" s="354">
        <f t="shared" si="10"/>
        <v>0</v>
      </c>
      <c r="U28" s="354">
        <f t="shared" si="10"/>
        <v>4777</v>
      </c>
      <c r="V28" s="354">
        <f t="shared" si="10"/>
        <v>4777</v>
      </c>
      <c r="W28" s="354">
        <f t="shared" si="10"/>
        <v>0</v>
      </c>
      <c r="X28" s="354">
        <f t="shared" si="7"/>
        <v>4777</v>
      </c>
      <c r="Y28" s="354">
        <f t="shared" si="7"/>
        <v>4777</v>
      </c>
      <c r="Z28" s="354">
        <f t="shared" ref="Z28:AC28" si="11">SUM(Z29)</f>
        <v>0</v>
      </c>
      <c r="AA28" s="354">
        <f t="shared" si="11"/>
        <v>6000</v>
      </c>
      <c r="AB28" s="354">
        <f t="shared" si="11"/>
        <v>6000</v>
      </c>
      <c r="AC28" s="354">
        <f t="shared" si="11"/>
        <v>0</v>
      </c>
    </row>
    <row r="29" spans="1:29" ht="33" customHeight="1" x14ac:dyDescent="0.25">
      <c r="A29" s="274" t="s">
        <v>55</v>
      </c>
      <c r="B29" s="500" t="s">
        <v>42</v>
      </c>
      <c r="C29" s="240"/>
      <c r="D29" s="240"/>
      <c r="E29" s="245" t="s">
        <v>36</v>
      </c>
      <c r="F29" s="245" t="s">
        <v>37</v>
      </c>
      <c r="G29" s="245" t="s">
        <v>47</v>
      </c>
      <c r="H29" s="245" t="s">
        <v>56</v>
      </c>
      <c r="I29" s="245"/>
      <c r="J29" s="245"/>
      <c r="K29" s="245"/>
      <c r="L29" s="245"/>
      <c r="M29" s="354">
        <v>6000</v>
      </c>
      <c r="N29" s="354"/>
      <c r="O29" s="354">
        <f>SUM(P29:Q29)</f>
        <v>6300</v>
      </c>
      <c r="P29" s="354">
        <v>6300</v>
      </c>
      <c r="Q29" s="354"/>
      <c r="R29" s="354">
        <f>SUM(S29:T29)</f>
        <v>4507</v>
      </c>
      <c r="S29" s="354">
        <v>4507</v>
      </c>
      <c r="T29" s="354">
        <v>0</v>
      </c>
      <c r="U29" s="354">
        <f>SUM(V29:W29)</f>
        <v>4777</v>
      </c>
      <c r="V29" s="354">
        <v>4777</v>
      </c>
      <c r="W29" s="354">
        <v>0</v>
      </c>
      <c r="X29" s="354">
        <f t="shared" si="7"/>
        <v>4777</v>
      </c>
      <c r="Y29" s="354">
        <v>6300</v>
      </c>
      <c r="Z29" s="354">
        <v>0</v>
      </c>
      <c r="AA29" s="354">
        <f>SUM(AB29:AC29)</f>
        <v>6000</v>
      </c>
      <c r="AB29" s="354">
        <v>6000</v>
      </c>
      <c r="AC29" s="354">
        <v>0</v>
      </c>
    </row>
    <row r="30" spans="1:29" ht="22.5" customHeight="1" x14ac:dyDescent="0.25">
      <c r="A30" s="932" t="s">
        <v>63</v>
      </c>
      <c r="B30" s="940"/>
      <c r="C30" s="940"/>
      <c r="D30" s="940"/>
      <c r="E30" s="940"/>
      <c r="F30" s="940"/>
      <c r="G30" s="940"/>
      <c r="H30" s="940"/>
      <c r="I30" s="940"/>
      <c r="J30" s="940"/>
      <c r="K30" s="940"/>
      <c r="L30" s="241"/>
      <c r="M30" s="355">
        <f>SUM(M31+M41+M46)</f>
        <v>3142580</v>
      </c>
      <c r="N30" s="355">
        <f t="shared" ref="N30:AC30" si="12">SUM(N31+N41+N46)</f>
        <v>0</v>
      </c>
      <c r="O30" s="355">
        <f t="shared" si="12"/>
        <v>3383171</v>
      </c>
      <c r="P30" s="355">
        <f t="shared" si="12"/>
        <v>3383171</v>
      </c>
      <c r="Q30" s="355">
        <f t="shared" si="12"/>
        <v>0</v>
      </c>
      <c r="R30" s="355">
        <f t="shared" si="12"/>
        <v>4414758</v>
      </c>
      <c r="S30" s="355">
        <f t="shared" si="12"/>
        <v>3778335</v>
      </c>
      <c r="T30" s="355">
        <f t="shared" si="12"/>
        <v>636423</v>
      </c>
      <c r="U30" s="355">
        <f t="shared" si="12"/>
        <v>5813710</v>
      </c>
      <c r="V30" s="355">
        <f t="shared" si="12"/>
        <v>4494898</v>
      </c>
      <c r="W30" s="355">
        <f t="shared" si="12"/>
        <v>1318812</v>
      </c>
      <c r="X30" s="355">
        <f t="shared" si="12"/>
        <v>3382244</v>
      </c>
      <c r="Y30" s="355">
        <f t="shared" si="12"/>
        <v>3382244</v>
      </c>
      <c r="Z30" s="355">
        <f t="shared" si="12"/>
        <v>0</v>
      </c>
      <c r="AA30" s="355">
        <f t="shared" si="12"/>
        <v>3381594</v>
      </c>
      <c r="AB30" s="355">
        <f t="shared" si="12"/>
        <v>3381594</v>
      </c>
      <c r="AC30" s="355">
        <f t="shared" si="12"/>
        <v>0</v>
      </c>
    </row>
    <row r="31" spans="1:29" ht="15" customHeight="1" x14ac:dyDescent="0.25">
      <c r="A31" s="242" t="s">
        <v>64</v>
      </c>
      <c r="B31" s="272" t="s">
        <v>215</v>
      </c>
      <c r="C31" s="507"/>
      <c r="D31" s="507"/>
      <c r="E31" s="507"/>
      <c r="F31" s="507"/>
      <c r="G31" s="507"/>
      <c r="H31" s="507"/>
      <c r="I31" s="377" t="s">
        <v>442</v>
      </c>
      <c r="J31" s="377" t="s">
        <v>443</v>
      </c>
      <c r="K31" s="377" t="s">
        <v>444</v>
      </c>
      <c r="L31" s="507"/>
      <c r="M31" s="501">
        <f>SUM(M32+M35+M40)</f>
        <v>2355145</v>
      </c>
      <c r="N31" s="501">
        <f t="shared" ref="N31:P31" si="13">SUM(N32+N35+N40)</f>
        <v>0</v>
      </c>
      <c r="O31" s="501">
        <f t="shared" si="13"/>
        <v>2639501</v>
      </c>
      <c r="P31" s="501">
        <f t="shared" si="13"/>
        <v>2639501</v>
      </c>
      <c r="Q31" s="501">
        <f t="shared" ref="Q31:AC31" si="14">SUM(Q32+Q35+Q40)</f>
        <v>0</v>
      </c>
      <c r="R31" s="501">
        <f t="shared" si="14"/>
        <v>3557275</v>
      </c>
      <c r="S31" s="501">
        <f t="shared" si="14"/>
        <v>2920852</v>
      </c>
      <c r="T31" s="501">
        <f t="shared" si="14"/>
        <v>636423</v>
      </c>
      <c r="U31" s="501">
        <f t="shared" si="14"/>
        <v>4904772</v>
      </c>
      <c r="V31" s="501">
        <f t="shared" si="14"/>
        <v>3585960</v>
      </c>
      <c r="W31" s="501">
        <f t="shared" si="14"/>
        <v>1318812</v>
      </c>
      <c r="X31" s="501">
        <f t="shared" si="14"/>
        <v>2639501</v>
      </c>
      <c r="Y31" s="501">
        <f t="shared" si="14"/>
        <v>2639501</v>
      </c>
      <c r="Z31" s="501">
        <f t="shared" si="14"/>
        <v>0</v>
      </c>
      <c r="AA31" s="501">
        <f t="shared" si="14"/>
        <v>2567067</v>
      </c>
      <c r="AB31" s="501">
        <f t="shared" si="14"/>
        <v>2567067</v>
      </c>
      <c r="AC31" s="501">
        <f t="shared" si="14"/>
        <v>0</v>
      </c>
    </row>
    <row r="32" spans="1:29" ht="15.75" customHeight="1" x14ac:dyDescent="0.25">
      <c r="A32" s="946" t="s">
        <v>66</v>
      </c>
      <c r="B32" s="638" t="s">
        <v>67</v>
      </c>
      <c r="C32" s="245"/>
      <c r="D32" s="245"/>
      <c r="E32" s="245" t="s">
        <v>68</v>
      </c>
      <c r="F32" s="245" t="s">
        <v>69</v>
      </c>
      <c r="G32" s="245"/>
      <c r="H32" s="245"/>
      <c r="I32" s="245"/>
      <c r="J32" s="245"/>
      <c r="K32" s="245"/>
      <c r="L32" s="245"/>
      <c r="M32" s="304">
        <f>SUM(M33:M34)</f>
        <v>497400</v>
      </c>
      <c r="N32" s="304"/>
      <c r="O32" s="354">
        <f t="shared" ref="O32:AC32" si="15">SUM(O33:O34)</f>
        <v>519813</v>
      </c>
      <c r="P32" s="354">
        <f t="shared" si="15"/>
        <v>519813</v>
      </c>
      <c r="Q32" s="354">
        <f t="shared" si="15"/>
        <v>0</v>
      </c>
      <c r="R32" s="354">
        <f t="shared" si="15"/>
        <v>555942</v>
      </c>
      <c r="S32" s="354">
        <f t="shared" si="15"/>
        <v>546380</v>
      </c>
      <c r="T32" s="354">
        <f t="shared" si="15"/>
        <v>9562</v>
      </c>
      <c r="U32" s="354">
        <f t="shared" si="15"/>
        <v>594858</v>
      </c>
      <c r="V32" s="354">
        <f t="shared" si="15"/>
        <v>584627</v>
      </c>
      <c r="W32" s="354">
        <f t="shared" si="15"/>
        <v>10231</v>
      </c>
      <c r="X32" s="354">
        <f t="shared" si="15"/>
        <v>519813</v>
      </c>
      <c r="Y32" s="354">
        <f t="shared" si="15"/>
        <v>519813</v>
      </c>
      <c r="Z32" s="354">
        <f t="shared" si="15"/>
        <v>0</v>
      </c>
      <c r="AA32" s="354">
        <f t="shared" si="15"/>
        <v>493823</v>
      </c>
      <c r="AB32" s="354">
        <f t="shared" si="15"/>
        <v>493823</v>
      </c>
      <c r="AC32" s="354">
        <f t="shared" si="15"/>
        <v>0</v>
      </c>
    </row>
    <row r="33" spans="1:30" x14ac:dyDescent="0.25">
      <c r="A33" s="947"/>
      <c r="B33" s="944"/>
      <c r="C33" s="245"/>
      <c r="D33" s="245"/>
      <c r="E33" s="245" t="s">
        <v>68</v>
      </c>
      <c r="F33" s="245" t="s">
        <v>69</v>
      </c>
      <c r="G33" s="245" t="s">
        <v>70</v>
      </c>
      <c r="H33" s="245" t="s">
        <v>44</v>
      </c>
      <c r="I33" s="245"/>
      <c r="J33" s="245"/>
      <c r="K33" s="245"/>
      <c r="L33" s="245"/>
      <c r="M33" s="304">
        <v>497400</v>
      </c>
      <c r="N33" s="304"/>
      <c r="O33" s="354">
        <f>SUM(P33:Q33)</f>
        <v>519813</v>
      </c>
      <c r="P33" s="354">
        <v>519813</v>
      </c>
      <c r="Q33" s="304"/>
      <c r="R33" s="304">
        <f>SUM(S33:T33)</f>
        <v>555942</v>
      </c>
      <c r="S33" s="304">
        <v>546380</v>
      </c>
      <c r="T33" s="304">
        <v>9562</v>
      </c>
      <c r="U33" s="304">
        <f>SUM(V33:W33)</f>
        <v>594858</v>
      </c>
      <c r="V33" s="304">
        <v>584627</v>
      </c>
      <c r="W33" s="304">
        <v>10231</v>
      </c>
      <c r="X33" s="354">
        <f>Y33+Z33</f>
        <v>519813</v>
      </c>
      <c r="Y33" s="354">
        <f>P33</f>
        <v>519813</v>
      </c>
      <c r="Z33" s="304">
        <f t="shared" ref="Z33:AC33" si="16">SUM(Z34:Z35)</f>
        <v>0</v>
      </c>
      <c r="AA33" s="304">
        <f>AB33+AC33</f>
        <v>493823</v>
      </c>
      <c r="AB33" s="354">
        <v>493823</v>
      </c>
      <c r="AC33" s="304">
        <f t="shared" si="16"/>
        <v>0</v>
      </c>
      <c r="AD33" s="538">
        <f>O33+O42+O47</f>
        <v>622601</v>
      </c>
    </row>
    <row r="34" spans="1:30" ht="15.75" customHeight="1" x14ac:dyDescent="0.25">
      <c r="A34" s="948"/>
      <c r="B34" s="9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304"/>
      <c r="N34" s="304"/>
      <c r="O34" s="354"/>
      <c r="P34" s="354"/>
      <c r="Q34" s="304"/>
      <c r="R34" s="304"/>
      <c r="S34" s="304"/>
      <c r="T34" s="304"/>
      <c r="U34" s="304"/>
      <c r="V34" s="304"/>
      <c r="W34" s="304"/>
      <c r="X34" s="354">
        <f t="shared" si="7"/>
        <v>0</v>
      </c>
      <c r="Y34" s="354">
        <f t="shared" si="7"/>
        <v>0</v>
      </c>
      <c r="Z34" s="304"/>
      <c r="AA34" s="304"/>
      <c r="AB34" s="354"/>
      <c r="AC34" s="304"/>
    </row>
    <row r="35" spans="1:30" ht="21" customHeight="1" x14ac:dyDescent="0.25">
      <c r="A35" s="946" t="s">
        <v>72</v>
      </c>
      <c r="B35" s="638" t="s">
        <v>73</v>
      </c>
      <c r="C35" s="240"/>
      <c r="D35" s="508"/>
      <c r="E35" s="245" t="s">
        <v>74</v>
      </c>
      <c r="F35" s="245" t="s">
        <v>36</v>
      </c>
      <c r="G35" s="245"/>
      <c r="H35" s="245"/>
      <c r="I35" s="245"/>
      <c r="J35" s="245"/>
      <c r="K35" s="245"/>
      <c r="L35" s="245"/>
      <c r="M35" s="304">
        <f>SUM(M36:M39)</f>
        <v>1857745</v>
      </c>
      <c r="N35" s="304">
        <f t="shared" ref="N35:AC35" si="17">SUM(N36:N39)</f>
        <v>0</v>
      </c>
      <c r="O35" s="304">
        <f t="shared" si="17"/>
        <v>2119688</v>
      </c>
      <c r="P35" s="304">
        <f t="shared" si="17"/>
        <v>2119688</v>
      </c>
      <c r="Q35" s="304">
        <f t="shared" si="17"/>
        <v>0</v>
      </c>
      <c r="R35" s="304">
        <f t="shared" si="17"/>
        <v>3001333</v>
      </c>
      <c r="S35" s="304">
        <f t="shared" si="17"/>
        <v>2374472</v>
      </c>
      <c r="T35" s="304">
        <f t="shared" si="17"/>
        <v>626861</v>
      </c>
      <c r="U35" s="304">
        <f t="shared" si="17"/>
        <v>4309914</v>
      </c>
      <c r="V35" s="304">
        <f t="shared" si="17"/>
        <v>3001333</v>
      </c>
      <c r="W35" s="304">
        <f t="shared" si="17"/>
        <v>1308581</v>
      </c>
      <c r="X35" s="304">
        <f t="shared" si="17"/>
        <v>2119688</v>
      </c>
      <c r="Y35" s="304">
        <f t="shared" si="17"/>
        <v>2119688</v>
      </c>
      <c r="Z35" s="304">
        <f t="shared" si="17"/>
        <v>0</v>
      </c>
      <c r="AA35" s="304">
        <f t="shared" si="17"/>
        <v>2073244</v>
      </c>
      <c r="AB35" s="304">
        <f t="shared" si="17"/>
        <v>2073244</v>
      </c>
      <c r="AC35" s="304">
        <f t="shared" si="17"/>
        <v>0</v>
      </c>
    </row>
    <row r="36" spans="1:30" ht="51" customHeight="1" x14ac:dyDescent="0.25">
      <c r="A36" s="947"/>
      <c r="B36" s="944"/>
      <c r="C36" s="240" t="s">
        <v>76</v>
      </c>
      <c r="D36" s="271" t="s">
        <v>77</v>
      </c>
      <c r="E36" s="245" t="s">
        <v>74</v>
      </c>
      <c r="F36" s="245" t="s">
        <v>36</v>
      </c>
      <c r="G36" s="245" t="s">
        <v>445</v>
      </c>
      <c r="H36" s="245" t="s">
        <v>79</v>
      </c>
      <c r="I36" s="245"/>
      <c r="J36" s="245"/>
      <c r="K36" s="245"/>
      <c r="L36" s="245"/>
      <c r="M36" s="304">
        <v>1857745</v>
      </c>
      <c r="N36" s="304"/>
      <c r="O36" s="354">
        <f>SUM(P36:Q36)</f>
        <v>2119688</v>
      </c>
      <c r="P36" s="354">
        <v>2119688</v>
      </c>
      <c r="Q36" s="304"/>
      <c r="R36" s="304">
        <f>SUM(S36:T36)</f>
        <v>3001333</v>
      </c>
      <c r="S36" s="304">
        <v>2374472</v>
      </c>
      <c r="T36" s="304">
        <v>626861</v>
      </c>
      <c r="U36" s="304">
        <f>SUM(V36:W36)</f>
        <v>4309914</v>
      </c>
      <c r="V36" s="304">
        <v>3001333</v>
      </c>
      <c r="W36" s="304">
        <v>1308581</v>
      </c>
      <c r="X36" s="354">
        <f>Y36+Z36</f>
        <v>2119688</v>
      </c>
      <c r="Y36" s="354">
        <v>2119688</v>
      </c>
      <c r="Z36" s="304">
        <f t="shared" ref="Z36:AC36" si="18">SUM(Z37:Z40)</f>
        <v>0</v>
      </c>
      <c r="AA36" s="354">
        <f>AB36+AC36</f>
        <v>2073244</v>
      </c>
      <c r="AB36" s="354">
        <v>2073244</v>
      </c>
      <c r="AC36" s="304">
        <f t="shared" si="18"/>
        <v>0</v>
      </c>
      <c r="AD36" s="538">
        <f>P35+P43+P48</f>
        <v>2760570</v>
      </c>
    </row>
    <row r="37" spans="1:30" ht="46.5" customHeight="1" x14ac:dyDescent="0.25">
      <c r="A37" s="947"/>
      <c r="B37" s="944"/>
      <c r="C37" s="499" t="s">
        <v>244</v>
      </c>
      <c r="D37" s="271" t="s">
        <v>171</v>
      </c>
      <c r="E37" s="245" t="s">
        <v>74</v>
      </c>
      <c r="F37" s="245" t="s">
        <v>36</v>
      </c>
      <c r="G37" s="245" t="s">
        <v>396</v>
      </c>
      <c r="H37" s="245" t="s">
        <v>79</v>
      </c>
      <c r="I37" s="245"/>
      <c r="J37" s="245"/>
      <c r="K37" s="245"/>
      <c r="L37" s="245"/>
      <c r="M37" s="304">
        <v>0</v>
      </c>
      <c r="N37" s="304">
        <v>0</v>
      </c>
      <c r="O37" s="304">
        <f>SUM(P37:Q37)</f>
        <v>0</v>
      </c>
      <c r="P37" s="304">
        <v>0</v>
      </c>
      <c r="Q37" s="304">
        <v>0</v>
      </c>
      <c r="R37" s="304">
        <f>SUM(S37:T37)</f>
        <v>0</v>
      </c>
      <c r="S37" s="304"/>
      <c r="T37" s="304">
        <v>0</v>
      </c>
      <c r="U37" s="304">
        <f>SUM(V37:W37)</f>
        <v>0</v>
      </c>
      <c r="V37" s="304"/>
      <c r="W37" s="304">
        <v>0</v>
      </c>
      <c r="X37" s="354">
        <f t="shared" si="7"/>
        <v>0</v>
      </c>
      <c r="Y37" s="354">
        <f t="shared" si="7"/>
        <v>0</v>
      </c>
      <c r="Z37" s="304">
        <v>0</v>
      </c>
      <c r="AA37" s="304">
        <f>SUM(AB38:AC38)</f>
        <v>0</v>
      </c>
      <c r="AB37" s="304">
        <v>0</v>
      </c>
      <c r="AC37" s="304">
        <v>0</v>
      </c>
    </row>
    <row r="38" spans="1:30" ht="15" customHeight="1" x14ac:dyDescent="0.25">
      <c r="A38" s="947"/>
      <c r="B38" s="944"/>
      <c r="C38" s="240" t="s">
        <v>76</v>
      </c>
      <c r="D38" s="271" t="s">
        <v>77</v>
      </c>
      <c r="E38" s="245"/>
      <c r="F38" s="245"/>
      <c r="G38" s="245"/>
      <c r="H38" s="245"/>
      <c r="I38" s="245"/>
      <c r="J38" s="245"/>
      <c r="K38" s="245"/>
      <c r="L38" s="245"/>
      <c r="M38" s="304">
        <v>0</v>
      </c>
      <c r="N38" s="304">
        <v>0</v>
      </c>
      <c r="O38" s="304">
        <f>SUM(P38:Q38)</f>
        <v>0</v>
      </c>
      <c r="P38" s="304">
        <v>0</v>
      </c>
      <c r="Q38" s="304">
        <v>0</v>
      </c>
      <c r="R38" s="304">
        <f>SUM(S38:T38)</f>
        <v>0</v>
      </c>
      <c r="S38" s="304"/>
      <c r="T38" s="304"/>
      <c r="U38" s="304"/>
      <c r="V38" s="304"/>
      <c r="W38" s="304"/>
      <c r="X38" s="354">
        <f t="shared" si="7"/>
        <v>0</v>
      </c>
      <c r="Y38" s="354">
        <f t="shared" si="7"/>
        <v>0</v>
      </c>
      <c r="Z38" s="304">
        <v>0</v>
      </c>
      <c r="AA38" s="304">
        <f>SUM(AB39:AC39)</f>
        <v>0</v>
      </c>
      <c r="AB38" s="304">
        <v>0</v>
      </c>
      <c r="AC38" s="304">
        <v>0</v>
      </c>
    </row>
    <row r="39" spans="1:30" ht="19.5" customHeight="1" x14ac:dyDescent="0.25">
      <c r="A39" s="947"/>
      <c r="B39" s="944"/>
      <c r="C39" s="499" t="s">
        <v>244</v>
      </c>
      <c r="D39" s="271" t="s">
        <v>171</v>
      </c>
      <c r="E39" s="245"/>
      <c r="F39" s="245"/>
      <c r="G39" s="245"/>
      <c r="H39" s="245"/>
      <c r="I39" s="245"/>
      <c r="J39" s="245"/>
      <c r="K39" s="245"/>
      <c r="L39" s="245"/>
      <c r="M39" s="304">
        <v>0</v>
      </c>
      <c r="N39" s="304">
        <v>0</v>
      </c>
      <c r="O39" s="304">
        <f>SUM(P39:Q39)</f>
        <v>0</v>
      </c>
      <c r="P39" s="304">
        <v>0</v>
      </c>
      <c r="Q39" s="304">
        <v>0</v>
      </c>
      <c r="R39" s="304">
        <f>SUM(S39:T39)</f>
        <v>0</v>
      </c>
      <c r="S39" s="304"/>
      <c r="T39" s="304"/>
      <c r="U39" s="304"/>
      <c r="V39" s="304"/>
      <c r="W39" s="304"/>
      <c r="X39" s="354">
        <f t="shared" si="7"/>
        <v>0</v>
      </c>
      <c r="Y39" s="354">
        <f t="shared" si="7"/>
        <v>0</v>
      </c>
      <c r="Z39" s="304">
        <v>0</v>
      </c>
      <c r="AA39" s="304">
        <f>SUM(AB40:AC40)</f>
        <v>0</v>
      </c>
      <c r="AB39" s="304">
        <v>0</v>
      </c>
      <c r="AC39" s="304">
        <v>0</v>
      </c>
    </row>
    <row r="40" spans="1:30" ht="51" customHeight="1" x14ac:dyDescent="0.25">
      <c r="A40" s="243" t="s">
        <v>446</v>
      </c>
      <c r="B40" s="499" t="s">
        <v>447</v>
      </c>
      <c r="C40" s="499"/>
      <c r="D40" s="271"/>
      <c r="E40" s="245" t="s">
        <v>68</v>
      </c>
      <c r="F40" s="245" t="s">
        <v>93</v>
      </c>
      <c r="G40" s="245" t="s">
        <v>396</v>
      </c>
      <c r="H40" s="245" t="s">
        <v>44</v>
      </c>
      <c r="I40" s="245"/>
      <c r="J40" s="245"/>
      <c r="K40" s="245"/>
      <c r="L40" s="245"/>
      <c r="M40" s="304">
        <v>0</v>
      </c>
      <c r="N40" s="304">
        <v>0</v>
      </c>
      <c r="O40" s="304">
        <v>0</v>
      </c>
      <c r="P40" s="304">
        <v>0</v>
      </c>
      <c r="Q40" s="304">
        <v>0</v>
      </c>
      <c r="R40" s="304"/>
      <c r="S40" s="304"/>
      <c r="T40" s="304"/>
      <c r="U40" s="304"/>
      <c r="V40" s="304"/>
      <c r="W40" s="304"/>
      <c r="X40" s="354">
        <f t="shared" si="7"/>
        <v>0</v>
      </c>
      <c r="Y40" s="354">
        <f t="shared" si="7"/>
        <v>0</v>
      </c>
      <c r="Z40" s="304">
        <v>0</v>
      </c>
      <c r="AA40" s="304">
        <v>0</v>
      </c>
      <c r="AB40" s="304">
        <v>0</v>
      </c>
      <c r="AC40" s="304">
        <v>0</v>
      </c>
    </row>
    <row r="41" spans="1:30" ht="30.75" customHeight="1" x14ac:dyDescent="0.25">
      <c r="A41" s="242" t="s">
        <v>81</v>
      </c>
      <c r="B41" s="272" t="s">
        <v>219</v>
      </c>
      <c r="C41" s="377"/>
      <c r="D41" s="507"/>
      <c r="E41" s="507"/>
      <c r="F41" s="507"/>
      <c r="G41" s="507"/>
      <c r="H41" s="507"/>
      <c r="I41" s="507"/>
      <c r="J41" s="507"/>
      <c r="K41" s="507"/>
      <c r="L41" s="507"/>
      <c r="M41" s="501">
        <f>SUM(M42+M43+M44+M45)</f>
        <v>780435</v>
      </c>
      <c r="N41" s="501">
        <f t="shared" ref="N41:AC41" si="19">SUM(N42+N43+N44+N45)</f>
        <v>0</v>
      </c>
      <c r="O41" s="501">
        <f t="shared" si="19"/>
        <v>736500</v>
      </c>
      <c r="P41" s="501">
        <f t="shared" si="19"/>
        <v>736500</v>
      </c>
      <c r="Q41" s="501">
        <f t="shared" si="19"/>
        <v>0</v>
      </c>
      <c r="R41" s="501">
        <f t="shared" si="19"/>
        <v>852631</v>
      </c>
      <c r="S41" s="501">
        <f t="shared" si="19"/>
        <v>852631</v>
      </c>
      <c r="T41" s="501">
        <f t="shared" si="19"/>
        <v>0</v>
      </c>
      <c r="U41" s="501">
        <f t="shared" si="19"/>
        <v>903789</v>
      </c>
      <c r="V41" s="501">
        <f t="shared" si="19"/>
        <v>903789</v>
      </c>
      <c r="W41" s="501">
        <f t="shared" si="19"/>
        <v>0</v>
      </c>
      <c r="X41" s="501">
        <f t="shared" si="19"/>
        <v>735415</v>
      </c>
      <c r="Y41" s="501">
        <f t="shared" si="19"/>
        <v>735415</v>
      </c>
      <c r="Z41" s="501">
        <f t="shared" si="19"/>
        <v>0</v>
      </c>
      <c r="AA41" s="501">
        <f t="shared" si="19"/>
        <v>807034</v>
      </c>
      <c r="AB41" s="501">
        <f t="shared" si="19"/>
        <v>807034</v>
      </c>
      <c r="AC41" s="501">
        <f t="shared" si="19"/>
        <v>0</v>
      </c>
    </row>
    <row r="42" spans="1:30" ht="24" customHeight="1" x14ac:dyDescent="0.25">
      <c r="A42" s="271" t="s">
        <v>83</v>
      </c>
      <c r="B42" s="240" t="s">
        <v>67</v>
      </c>
      <c r="C42" s="241"/>
      <c r="D42" s="509"/>
      <c r="E42" s="245" t="s">
        <v>68</v>
      </c>
      <c r="F42" s="245" t="s">
        <v>69</v>
      </c>
      <c r="G42" s="245" t="s">
        <v>70</v>
      </c>
      <c r="H42" s="245" t="s">
        <v>51</v>
      </c>
      <c r="I42" s="245"/>
      <c r="J42" s="245"/>
      <c r="K42" s="245"/>
      <c r="L42" s="245"/>
      <c r="M42" s="304">
        <v>107700</v>
      </c>
      <c r="N42" s="304"/>
      <c r="O42" s="354">
        <f>SUM(P42:Q42)</f>
        <v>99638</v>
      </c>
      <c r="P42" s="354">
        <v>99638</v>
      </c>
      <c r="Q42" s="304">
        <v>0</v>
      </c>
      <c r="R42" s="354">
        <f>SUM(S42:T42)</f>
        <v>119503</v>
      </c>
      <c r="S42" s="354">
        <v>119503</v>
      </c>
      <c r="T42" s="354">
        <v>0</v>
      </c>
      <c r="U42" s="354">
        <f>SUM(V42:W42)</f>
        <v>126673</v>
      </c>
      <c r="V42" s="354">
        <v>126673</v>
      </c>
      <c r="W42" s="304">
        <v>0</v>
      </c>
      <c r="X42" s="354">
        <f>Y42+Z42</f>
        <v>91604</v>
      </c>
      <c r="Y42" s="354">
        <v>91604</v>
      </c>
      <c r="Z42" s="304">
        <f t="shared" ref="Z42:AC42" si="20">SUM(Z43+Z44+Z45+Z46)</f>
        <v>0</v>
      </c>
      <c r="AA42" s="354">
        <f>AB42+AC42</f>
        <v>106028</v>
      </c>
      <c r="AB42" s="354">
        <v>106028</v>
      </c>
      <c r="AC42" s="304">
        <f t="shared" si="20"/>
        <v>0</v>
      </c>
    </row>
    <row r="43" spans="1:30" ht="39.75" customHeight="1" x14ac:dyDescent="0.25">
      <c r="A43" s="946" t="s">
        <v>84</v>
      </c>
      <c r="B43" s="638" t="s">
        <v>73</v>
      </c>
      <c r="C43" s="240" t="s">
        <v>76</v>
      </c>
      <c r="D43" s="509" t="s">
        <v>77</v>
      </c>
      <c r="E43" s="245" t="s">
        <v>74</v>
      </c>
      <c r="F43" s="245" t="s">
        <v>36</v>
      </c>
      <c r="G43" s="245" t="s">
        <v>445</v>
      </c>
      <c r="H43" s="245" t="s">
        <v>51</v>
      </c>
      <c r="I43" s="245"/>
      <c r="J43" s="245"/>
      <c r="K43" s="245"/>
      <c r="L43" s="245"/>
      <c r="M43" s="304">
        <v>672735</v>
      </c>
      <c r="N43" s="304"/>
      <c r="O43" s="354">
        <f>SUM(P43:Q43)</f>
        <v>636862</v>
      </c>
      <c r="P43" s="354">
        <v>636862</v>
      </c>
      <c r="Q43" s="304">
        <v>0</v>
      </c>
      <c r="R43" s="354">
        <f>SUM(S43:T43)</f>
        <v>733128</v>
      </c>
      <c r="S43" s="354">
        <v>733128</v>
      </c>
      <c r="T43" s="354">
        <v>0</v>
      </c>
      <c r="U43" s="354">
        <f>SUM(V43:W43)</f>
        <v>777116</v>
      </c>
      <c r="V43" s="354">
        <v>777116</v>
      </c>
      <c r="W43" s="304">
        <v>0</v>
      </c>
      <c r="X43" s="354">
        <f>Y43+Z43</f>
        <v>643811</v>
      </c>
      <c r="Y43" s="354">
        <v>643811</v>
      </c>
      <c r="Z43" s="354">
        <v>0</v>
      </c>
      <c r="AA43" s="354">
        <f>AB43+AC43</f>
        <v>701006</v>
      </c>
      <c r="AB43" s="354">
        <v>701006</v>
      </c>
      <c r="AC43" s="304">
        <v>0</v>
      </c>
    </row>
    <row r="44" spans="1:30" ht="17.25" customHeight="1" x14ac:dyDescent="0.25">
      <c r="A44" s="948"/>
      <c r="B44" s="945"/>
      <c r="C44" s="499" t="s">
        <v>244</v>
      </c>
      <c r="D44" s="271" t="s">
        <v>171</v>
      </c>
      <c r="E44" s="245" t="s">
        <v>74</v>
      </c>
      <c r="F44" s="245" t="s">
        <v>36</v>
      </c>
      <c r="G44" s="245" t="s">
        <v>445</v>
      </c>
      <c r="H44" s="245" t="s">
        <v>51</v>
      </c>
      <c r="I44" s="245"/>
      <c r="J44" s="245"/>
      <c r="K44" s="245"/>
      <c r="L44" s="245"/>
      <c r="M44" s="304"/>
      <c r="N44" s="304"/>
      <c r="O44" s="304">
        <f>SUM(P44:Q44)</f>
        <v>0</v>
      </c>
      <c r="P44" s="304"/>
      <c r="Q44" s="304">
        <v>0</v>
      </c>
      <c r="R44" s="354">
        <f>SUM(S44:T44)</f>
        <v>0</v>
      </c>
      <c r="S44" s="354"/>
      <c r="T44" s="354">
        <v>0</v>
      </c>
      <c r="U44" s="354">
        <f>SUM(V44:W44)</f>
        <v>0</v>
      </c>
      <c r="V44" s="354"/>
      <c r="W44" s="304">
        <v>0</v>
      </c>
      <c r="X44" s="354">
        <f t="shared" si="7"/>
        <v>0</v>
      </c>
      <c r="Y44" s="354">
        <f t="shared" si="7"/>
        <v>0</v>
      </c>
      <c r="Z44" s="354">
        <v>0</v>
      </c>
      <c r="AA44" s="304">
        <f>SUM(AB45:AC45)</f>
        <v>0</v>
      </c>
      <c r="AB44" s="304"/>
      <c r="AC44" s="304">
        <v>0</v>
      </c>
    </row>
    <row r="45" spans="1:30" ht="52.5" customHeight="1" x14ac:dyDescent="0.25">
      <c r="A45" s="510" t="s">
        <v>448</v>
      </c>
      <c r="B45" s="499" t="s">
        <v>447</v>
      </c>
      <c r="C45" s="499"/>
      <c r="D45" s="271"/>
      <c r="E45" s="245"/>
      <c r="F45" s="245"/>
      <c r="G45" s="245"/>
      <c r="H45" s="245"/>
      <c r="I45" s="245"/>
      <c r="J45" s="245"/>
      <c r="K45" s="245"/>
      <c r="L45" s="245"/>
      <c r="M45" s="304"/>
      <c r="N45" s="304"/>
      <c r="O45" s="304"/>
      <c r="P45" s="304"/>
      <c r="Q45" s="304"/>
      <c r="R45" s="354"/>
      <c r="S45" s="354"/>
      <c r="T45" s="354"/>
      <c r="U45" s="354"/>
      <c r="V45" s="354"/>
      <c r="W45" s="304"/>
      <c r="X45" s="354">
        <f t="shared" si="7"/>
        <v>0</v>
      </c>
      <c r="Y45" s="354">
        <f t="shared" si="7"/>
        <v>0</v>
      </c>
      <c r="Z45" s="354">
        <v>0</v>
      </c>
      <c r="AA45" s="304"/>
      <c r="AB45" s="304"/>
      <c r="AC45" s="304">
        <v>0</v>
      </c>
    </row>
    <row r="46" spans="1:30" x14ac:dyDescent="0.25">
      <c r="A46" s="242" t="s">
        <v>85</v>
      </c>
      <c r="B46" s="272" t="s">
        <v>54</v>
      </c>
      <c r="C46" s="242"/>
      <c r="D46" s="507"/>
      <c r="E46" s="507"/>
      <c r="F46" s="507"/>
      <c r="G46" s="507"/>
      <c r="H46" s="507"/>
      <c r="I46" s="507"/>
      <c r="J46" s="507"/>
      <c r="K46" s="507"/>
      <c r="L46" s="507"/>
      <c r="M46" s="501">
        <f>SUM(M47+M48+M50+M49)</f>
        <v>7000</v>
      </c>
      <c r="N46" s="501">
        <f t="shared" ref="N46:AC46" si="21">SUM(N47+N48+N50+N49)</f>
        <v>0</v>
      </c>
      <c r="O46" s="501">
        <f t="shared" si="21"/>
        <v>7170</v>
      </c>
      <c r="P46" s="501">
        <f t="shared" si="21"/>
        <v>7170</v>
      </c>
      <c r="Q46" s="501">
        <f t="shared" si="21"/>
        <v>0</v>
      </c>
      <c r="R46" s="501">
        <f t="shared" si="21"/>
        <v>4852</v>
      </c>
      <c r="S46" s="501">
        <f t="shared" si="21"/>
        <v>4852</v>
      </c>
      <c r="T46" s="501">
        <f t="shared" si="21"/>
        <v>0</v>
      </c>
      <c r="U46" s="501">
        <f t="shared" si="21"/>
        <v>5149</v>
      </c>
      <c r="V46" s="501">
        <f t="shared" si="21"/>
        <v>5149</v>
      </c>
      <c r="W46" s="501">
        <f t="shared" si="21"/>
        <v>0</v>
      </c>
      <c r="X46" s="501">
        <f t="shared" si="21"/>
        <v>7328</v>
      </c>
      <c r="Y46" s="501">
        <f t="shared" si="21"/>
        <v>7328</v>
      </c>
      <c r="Z46" s="501">
        <f t="shared" si="21"/>
        <v>0</v>
      </c>
      <c r="AA46" s="501">
        <f t="shared" si="21"/>
        <v>7493</v>
      </c>
      <c r="AB46" s="501">
        <f t="shared" si="21"/>
        <v>7493</v>
      </c>
      <c r="AC46" s="501">
        <f t="shared" si="21"/>
        <v>0</v>
      </c>
    </row>
    <row r="47" spans="1:30" ht="47.25" customHeight="1" x14ac:dyDescent="0.25">
      <c r="A47" s="271" t="s">
        <v>86</v>
      </c>
      <c r="B47" s="240" t="s">
        <v>67</v>
      </c>
      <c r="C47" s="271"/>
      <c r="D47" s="245"/>
      <c r="E47" s="245" t="s">
        <v>68</v>
      </c>
      <c r="F47" s="245" t="s">
        <v>69</v>
      </c>
      <c r="G47" s="245" t="s">
        <v>70</v>
      </c>
      <c r="H47" s="245" t="s">
        <v>56</v>
      </c>
      <c r="I47" s="245"/>
      <c r="J47" s="245"/>
      <c r="K47" s="245"/>
      <c r="L47" s="245"/>
      <c r="M47" s="304">
        <v>3000</v>
      </c>
      <c r="N47" s="304"/>
      <c r="O47" s="304">
        <f>SUM(P47:Q47)</f>
        <v>3150</v>
      </c>
      <c r="P47" s="304">
        <v>3150</v>
      </c>
      <c r="Q47" s="304">
        <v>0</v>
      </c>
      <c r="R47" s="354">
        <f>SUM(S47:T47)</f>
        <v>1804</v>
      </c>
      <c r="S47" s="354">
        <v>1804</v>
      </c>
      <c r="T47" s="354">
        <v>0</v>
      </c>
      <c r="U47" s="354">
        <f>SUM(V47:W47)</f>
        <v>1912</v>
      </c>
      <c r="V47" s="354">
        <v>1912</v>
      </c>
      <c r="W47" s="304">
        <v>0</v>
      </c>
      <c r="X47" s="354">
        <f>Y47+Z47</f>
        <v>3308</v>
      </c>
      <c r="Y47" s="354">
        <v>3308</v>
      </c>
      <c r="Z47" s="304">
        <f t="shared" ref="Z47:AC47" si="22">SUM(Z48+Z49+Z51+Z50)</f>
        <v>0</v>
      </c>
      <c r="AA47" s="304">
        <f>AB47+AC47</f>
        <v>3473</v>
      </c>
      <c r="AB47" s="304">
        <v>3473</v>
      </c>
      <c r="AC47" s="304">
        <f t="shared" si="22"/>
        <v>0</v>
      </c>
    </row>
    <row r="48" spans="1:30" ht="59.25" customHeight="1" x14ac:dyDescent="0.25">
      <c r="A48" s="946" t="s">
        <v>87</v>
      </c>
      <c r="B48" s="638" t="s">
        <v>73</v>
      </c>
      <c r="C48" s="240" t="s">
        <v>76</v>
      </c>
      <c r="D48" s="245" t="s">
        <v>77</v>
      </c>
      <c r="E48" s="245" t="s">
        <v>74</v>
      </c>
      <c r="F48" s="245" t="s">
        <v>36</v>
      </c>
      <c r="G48" s="245" t="s">
        <v>445</v>
      </c>
      <c r="H48" s="245" t="s">
        <v>56</v>
      </c>
      <c r="I48" s="245"/>
      <c r="J48" s="245"/>
      <c r="K48" s="245"/>
      <c r="L48" s="245"/>
      <c r="M48" s="304">
        <v>4000</v>
      </c>
      <c r="N48" s="304"/>
      <c r="O48" s="304">
        <f>SUM(P48:Q48)</f>
        <v>4020</v>
      </c>
      <c r="P48" s="304">
        <v>4020</v>
      </c>
      <c r="Q48" s="304">
        <v>0</v>
      </c>
      <c r="R48" s="354">
        <f>SUM(S48:T48)</f>
        <v>3048</v>
      </c>
      <c r="S48" s="354">
        <v>3048</v>
      </c>
      <c r="T48" s="354">
        <v>0</v>
      </c>
      <c r="U48" s="354">
        <f>SUM(V48:W48)</f>
        <v>3237</v>
      </c>
      <c r="V48" s="354">
        <v>3237</v>
      </c>
      <c r="W48" s="304">
        <v>0</v>
      </c>
      <c r="X48" s="354">
        <f>Y48+Z48</f>
        <v>4020</v>
      </c>
      <c r="Y48" s="354">
        <f>P48</f>
        <v>4020</v>
      </c>
      <c r="Z48" s="354">
        <v>0</v>
      </c>
      <c r="AA48" s="304">
        <f>AB48+AC48</f>
        <v>4020</v>
      </c>
      <c r="AB48" s="354">
        <f>Y48</f>
        <v>4020</v>
      </c>
      <c r="AC48" s="304">
        <v>0</v>
      </c>
    </row>
    <row r="49" spans="1:31" ht="41.25" customHeight="1" x14ac:dyDescent="0.25">
      <c r="A49" s="948"/>
      <c r="B49" s="945"/>
      <c r="C49" s="499" t="s">
        <v>244</v>
      </c>
      <c r="D49" s="271" t="s">
        <v>171</v>
      </c>
      <c r="E49" s="245" t="s">
        <v>74</v>
      </c>
      <c r="F49" s="245" t="s">
        <v>36</v>
      </c>
      <c r="G49" s="245" t="s">
        <v>445</v>
      </c>
      <c r="H49" s="245" t="s">
        <v>56</v>
      </c>
      <c r="I49" s="245"/>
      <c r="J49" s="245"/>
      <c r="K49" s="245"/>
      <c r="L49" s="245"/>
      <c r="M49" s="304">
        <v>0</v>
      </c>
      <c r="N49" s="304"/>
      <c r="O49" s="304">
        <f>SUM(P49:Q49)</f>
        <v>0</v>
      </c>
      <c r="P49" s="304"/>
      <c r="Q49" s="304">
        <v>0</v>
      </c>
      <c r="R49" s="354">
        <f>SUM(S49:T49)</f>
        <v>0</v>
      </c>
      <c r="S49" s="354"/>
      <c r="T49" s="354">
        <v>0</v>
      </c>
      <c r="U49" s="354">
        <f>SUM(V49:W49)</f>
        <v>0</v>
      </c>
      <c r="V49" s="354"/>
      <c r="W49" s="304">
        <v>0</v>
      </c>
      <c r="X49" s="354">
        <f t="shared" si="7"/>
        <v>0</v>
      </c>
      <c r="Y49" s="354">
        <f t="shared" si="7"/>
        <v>0</v>
      </c>
      <c r="Z49" s="354">
        <v>0</v>
      </c>
      <c r="AA49" s="304">
        <f>SUM(AB50:AC50)</f>
        <v>0</v>
      </c>
      <c r="AB49" s="304">
        <v>0</v>
      </c>
      <c r="AC49" s="304">
        <v>0</v>
      </c>
    </row>
    <row r="50" spans="1:31" ht="60.75" customHeight="1" x14ac:dyDescent="0.25">
      <c r="A50" s="510" t="s">
        <v>449</v>
      </c>
      <c r="B50" s="499" t="s">
        <v>447</v>
      </c>
      <c r="C50" s="499"/>
      <c r="D50" s="271"/>
      <c r="E50" s="245"/>
      <c r="F50" s="245"/>
      <c r="G50" s="245"/>
      <c r="H50" s="245"/>
      <c r="I50" s="245"/>
      <c r="J50" s="245"/>
      <c r="K50" s="245"/>
      <c r="L50" s="245"/>
      <c r="M50" s="304">
        <v>0</v>
      </c>
      <c r="N50" s="304"/>
      <c r="O50" s="304">
        <f>SUM(P50:Q50)</f>
        <v>0</v>
      </c>
      <c r="P50" s="304"/>
      <c r="Q50" s="304">
        <v>0</v>
      </c>
      <c r="R50" s="354">
        <f>SUM(S50:T50)</f>
        <v>0</v>
      </c>
      <c r="S50" s="354"/>
      <c r="T50" s="354">
        <v>0</v>
      </c>
      <c r="U50" s="354">
        <f>SUM(V50:W50)</f>
        <v>0</v>
      </c>
      <c r="V50" s="354"/>
      <c r="W50" s="304">
        <v>0</v>
      </c>
      <c r="X50" s="354">
        <f t="shared" si="7"/>
        <v>0</v>
      </c>
      <c r="Y50" s="354">
        <f t="shared" si="7"/>
        <v>0</v>
      </c>
      <c r="Z50" s="354">
        <v>0</v>
      </c>
      <c r="AA50" s="304">
        <v>0</v>
      </c>
      <c r="AB50" s="304">
        <v>0</v>
      </c>
      <c r="AC50" s="304">
        <v>0</v>
      </c>
    </row>
    <row r="51" spans="1:31" ht="31.5" customHeight="1" x14ac:dyDescent="0.25">
      <c r="A51" s="955" t="s">
        <v>316</v>
      </c>
      <c r="B51" s="940"/>
      <c r="C51" s="940"/>
      <c r="D51" s="940"/>
      <c r="E51" s="940"/>
      <c r="F51" s="940"/>
      <c r="G51" s="940"/>
      <c r="H51" s="940"/>
      <c r="I51" s="940"/>
      <c r="J51" s="940"/>
      <c r="K51" s="940"/>
      <c r="L51" s="242"/>
      <c r="M51" s="356">
        <f>SUM(M52+M73)</f>
        <v>9519460.0000000019</v>
      </c>
      <c r="N51" s="356">
        <f t="shared" ref="N51:AC51" si="23">SUM(N52+N73)</f>
        <v>0</v>
      </c>
      <c r="O51" s="502">
        <f>SUM(O52+O73)</f>
        <v>10026428.039999999</v>
      </c>
      <c r="P51" s="356">
        <f t="shared" si="23"/>
        <v>10026428.039999999</v>
      </c>
      <c r="Q51" s="356">
        <f t="shared" si="23"/>
        <v>0</v>
      </c>
      <c r="R51" s="356">
        <f t="shared" si="23"/>
        <v>9028383</v>
      </c>
      <c r="S51" s="356">
        <f t="shared" si="23"/>
        <v>9028383</v>
      </c>
      <c r="T51" s="356">
        <f t="shared" si="23"/>
        <v>0</v>
      </c>
      <c r="U51" s="356">
        <f t="shared" si="23"/>
        <v>9570088</v>
      </c>
      <c r="V51" s="356">
        <f t="shared" si="23"/>
        <v>9570088</v>
      </c>
      <c r="W51" s="356">
        <f t="shared" si="23"/>
        <v>0</v>
      </c>
      <c r="X51" s="356">
        <f t="shared" si="23"/>
        <v>9953852.0399999991</v>
      </c>
      <c r="Y51" s="356">
        <f t="shared" si="23"/>
        <v>9953852.0399999991</v>
      </c>
      <c r="Z51" s="356">
        <f t="shared" si="23"/>
        <v>0</v>
      </c>
      <c r="AA51" s="356">
        <f t="shared" si="23"/>
        <v>10034444.039999999</v>
      </c>
      <c r="AB51" s="356">
        <f t="shared" si="23"/>
        <v>10034444.039999999</v>
      </c>
      <c r="AC51" s="356">
        <f t="shared" si="23"/>
        <v>0</v>
      </c>
    </row>
    <row r="52" spans="1:31" ht="44.25" customHeight="1" x14ac:dyDescent="0.25">
      <c r="A52" s="511" t="s">
        <v>89</v>
      </c>
      <c r="B52" s="240" t="s">
        <v>90</v>
      </c>
      <c r="C52" s="241"/>
      <c r="D52" s="241"/>
      <c r="E52" s="241"/>
      <c r="F52" s="241"/>
      <c r="G52" s="241"/>
      <c r="H52" s="241"/>
      <c r="I52" s="241" t="s">
        <v>442</v>
      </c>
      <c r="J52" s="241" t="s">
        <v>443</v>
      </c>
      <c r="K52" s="241" t="s">
        <v>444</v>
      </c>
      <c r="L52" s="242"/>
      <c r="M52" s="243">
        <f>SUM(M53+M54+M55+M66+M67+M72+M70+M71)</f>
        <v>9449460.0000000019</v>
      </c>
      <c r="N52" s="243">
        <f t="shared" ref="N52:AC52" si="24">SUM(N53+N54+N55+N66+N67+N72+N70+N71)</f>
        <v>0</v>
      </c>
      <c r="O52" s="244">
        <f>SUM(O53+O54+O55+O66+O67+O72+O70+O71)</f>
        <v>9953428.0399999991</v>
      </c>
      <c r="P52" s="243">
        <f t="shared" si="24"/>
        <v>9953428.0399999991</v>
      </c>
      <c r="Q52" s="243">
        <f t="shared" si="24"/>
        <v>0</v>
      </c>
      <c r="R52" s="243">
        <f t="shared" si="24"/>
        <v>8985943</v>
      </c>
      <c r="S52" s="243">
        <f t="shared" si="24"/>
        <v>8985943</v>
      </c>
      <c r="T52" s="243">
        <f t="shared" si="24"/>
        <v>0</v>
      </c>
      <c r="U52" s="243">
        <f t="shared" si="24"/>
        <v>9525102</v>
      </c>
      <c r="V52" s="243">
        <f t="shared" si="24"/>
        <v>9525102</v>
      </c>
      <c r="W52" s="243">
        <f t="shared" si="24"/>
        <v>0</v>
      </c>
      <c r="X52" s="243">
        <f t="shared" si="24"/>
        <v>9908866.0399999991</v>
      </c>
      <c r="Y52" s="243">
        <f t="shared" si="24"/>
        <v>9908866.0399999991</v>
      </c>
      <c r="Z52" s="243">
        <f t="shared" si="24"/>
        <v>0</v>
      </c>
      <c r="AA52" s="243">
        <f t="shared" si="24"/>
        <v>9953428.0399999991</v>
      </c>
      <c r="AB52" s="243">
        <f t="shared" si="24"/>
        <v>9953428.0399999991</v>
      </c>
      <c r="AC52" s="243">
        <f t="shared" si="24"/>
        <v>0</v>
      </c>
    </row>
    <row r="53" spans="1:31" ht="45" x14ac:dyDescent="0.25">
      <c r="A53" s="239" t="s">
        <v>91</v>
      </c>
      <c r="B53" s="240" t="s">
        <v>92</v>
      </c>
      <c r="C53" s="241"/>
      <c r="D53" s="241"/>
      <c r="E53" s="241" t="s">
        <v>68</v>
      </c>
      <c r="F53" s="241" t="s">
        <v>93</v>
      </c>
      <c r="G53" s="241" t="s">
        <v>396</v>
      </c>
      <c r="H53" s="241" t="s">
        <v>301</v>
      </c>
      <c r="I53" s="241"/>
      <c r="J53" s="241"/>
      <c r="K53" s="241"/>
      <c r="L53" s="242"/>
      <c r="M53" s="243"/>
      <c r="N53" s="243"/>
      <c r="O53" s="243">
        <v>0</v>
      </c>
      <c r="P53" s="243">
        <v>0</v>
      </c>
      <c r="Q53" s="243">
        <v>0</v>
      </c>
      <c r="R53" s="243">
        <f>SUM(S53:T53)</f>
        <v>0</v>
      </c>
      <c r="S53" s="243">
        <v>0</v>
      </c>
      <c r="T53" s="243">
        <v>0</v>
      </c>
      <c r="U53" s="244">
        <f>SUM(V53:W53)</f>
        <v>0</v>
      </c>
      <c r="V53" s="244">
        <v>0</v>
      </c>
      <c r="W53" s="243">
        <v>0</v>
      </c>
      <c r="X53" s="354">
        <f t="shared" si="7"/>
        <v>0</v>
      </c>
      <c r="Y53" s="354">
        <f t="shared" si="7"/>
        <v>0</v>
      </c>
      <c r="Z53" s="243">
        <f>SUM(Z54+Z55+Z56+Z67+Z68+Z73+Z71+Z72)</f>
        <v>0</v>
      </c>
      <c r="AA53" s="243">
        <v>0</v>
      </c>
      <c r="AB53" s="243">
        <v>0</v>
      </c>
      <c r="AC53" s="243">
        <f>SUM(AC54+AC55+AC56+AC67+AC68+AC73+AC71+AC72)</f>
        <v>0</v>
      </c>
    </row>
    <row r="54" spans="1:31" ht="52.5" customHeight="1" x14ac:dyDescent="0.25">
      <c r="A54" s="239" t="s">
        <v>94</v>
      </c>
      <c r="B54" s="240" t="s">
        <v>349</v>
      </c>
      <c r="C54" s="241"/>
      <c r="D54" s="241"/>
      <c r="E54" s="241" t="s">
        <v>37</v>
      </c>
      <c r="F54" s="241" t="s">
        <v>93</v>
      </c>
      <c r="G54" s="241" t="s">
        <v>292</v>
      </c>
      <c r="H54" s="241" t="s">
        <v>51</v>
      </c>
      <c r="I54" s="241"/>
      <c r="J54" s="241"/>
      <c r="K54" s="241"/>
      <c r="L54" s="242"/>
      <c r="M54" s="243">
        <v>2064400</v>
      </c>
      <c r="N54" s="243"/>
      <c r="O54" s="243">
        <f>SUM(P54:Q54)</f>
        <v>2064400</v>
      </c>
      <c r="P54" s="243">
        <v>2064400</v>
      </c>
      <c r="Q54" s="243">
        <v>0</v>
      </c>
      <c r="R54" s="244">
        <f>SUM(S54:T54)</f>
        <v>2142583</v>
      </c>
      <c r="S54" s="244">
        <v>2142583</v>
      </c>
      <c r="T54" s="243">
        <v>0</v>
      </c>
      <c r="U54" s="244">
        <f>SUM(V54:W54)</f>
        <v>2271138</v>
      </c>
      <c r="V54" s="244">
        <v>2271138</v>
      </c>
      <c r="W54" s="243">
        <v>0</v>
      </c>
      <c r="X54" s="354">
        <f>Y54+Z54</f>
        <v>2064400</v>
      </c>
      <c r="Y54" s="354">
        <f>P54</f>
        <v>2064400</v>
      </c>
      <c r="Z54" s="243">
        <v>0</v>
      </c>
      <c r="AA54" s="243">
        <f>AB54+AC54</f>
        <v>2064400</v>
      </c>
      <c r="AB54" s="243">
        <v>2064400</v>
      </c>
      <c r="AC54" s="243">
        <v>0</v>
      </c>
    </row>
    <row r="55" spans="1:31" x14ac:dyDescent="0.25">
      <c r="A55" s="638" t="s">
        <v>102</v>
      </c>
      <c r="B55" s="638" t="s">
        <v>248</v>
      </c>
      <c r="C55" s="241"/>
      <c r="D55" s="241"/>
      <c r="E55" s="241"/>
      <c r="F55" s="241"/>
      <c r="G55" s="241"/>
      <c r="H55" s="241"/>
      <c r="I55" s="241"/>
      <c r="J55" s="241"/>
      <c r="K55" s="241"/>
      <c r="L55" s="242"/>
      <c r="M55" s="244">
        <f>SUM(M56:M57)</f>
        <v>4307632.82</v>
      </c>
      <c r="N55" s="244"/>
      <c r="O55" s="244">
        <f>SUM(O56:O57)</f>
        <v>4466266</v>
      </c>
      <c r="P55" s="244">
        <f t="shared" ref="P55:W55" si="25">SUM(P56:P57)</f>
        <v>4466266</v>
      </c>
      <c r="Q55" s="244">
        <f t="shared" si="25"/>
        <v>0</v>
      </c>
      <c r="R55" s="244">
        <f t="shared" si="25"/>
        <v>4171417</v>
      </c>
      <c r="S55" s="244">
        <f t="shared" si="25"/>
        <v>4171417</v>
      </c>
      <c r="T55" s="244">
        <f t="shared" si="25"/>
        <v>0</v>
      </c>
      <c r="U55" s="244">
        <f t="shared" si="25"/>
        <v>4421704</v>
      </c>
      <c r="V55" s="244">
        <f t="shared" si="25"/>
        <v>4421704</v>
      </c>
      <c r="W55" s="244">
        <f t="shared" si="25"/>
        <v>0</v>
      </c>
      <c r="X55" s="354">
        <f t="shared" si="7"/>
        <v>4421704</v>
      </c>
      <c r="Y55" s="354">
        <f t="shared" si="7"/>
        <v>4421704</v>
      </c>
      <c r="Z55" s="244">
        <v>0</v>
      </c>
      <c r="AA55" s="244">
        <f>SUM(AA56:AA57)</f>
        <v>4466266</v>
      </c>
      <c r="AB55" s="244">
        <f>SUM(AB56:AB57)</f>
        <v>4466266</v>
      </c>
      <c r="AC55" s="243">
        <v>0</v>
      </c>
    </row>
    <row r="56" spans="1:31" ht="31.5" customHeight="1" x14ac:dyDescent="0.25">
      <c r="A56" s="944"/>
      <c r="B56" s="944"/>
      <c r="C56" s="241"/>
      <c r="D56" s="241"/>
      <c r="E56" s="240" t="s">
        <v>69</v>
      </c>
      <c r="F56" s="240" t="s">
        <v>170</v>
      </c>
      <c r="G56" s="240" t="s">
        <v>250</v>
      </c>
      <c r="H56" s="240" t="s">
        <v>51</v>
      </c>
      <c r="I56" s="240"/>
      <c r="J56" s="241"/>
      <c r="K56" s="241"/>
      <c r="L56" s="242"/>
      <c r="M56" s="243">
        <v>128690</v>
      </c>
      <c r="N56" s="243"/>
      <c r="O56" s="243">
        <f>SUM(P56:Q56)</f>
        <v>154428</v>
      </c>
      <c r="P56" s="243">
        <v>154428</v>
      </c>
      <c r="Q56" s="243">
        <v>0</v>
      </c>
      <c r="R56" s="244">
        <f>SUM(S56:T56)</f>
        <v>7190</v>
      </c>
      <c r="S56" s="244">
        <v>7190</v>
      </c>
      <c r="T56" s="243">
        <v>0</v>
      </c>
      <c r="U56" s="244">
        <f>SUM(V56:W56)</f>
        <v>7622</v>
      </c>
      <c r="V56" s="244">
        <v>7622</v>
      </c>
      <c r="W56" s="243">
        <v>0</v>
      </c>
      <c r="X56" s="354">
        <f>Y56+Z563</f>
        <v>154428</v>
      </c>
      <c r="Y56" s="354">
        <f>P56</f>
        <v>154428</v>
      </c>
      <c r="Z56" s="243">
        <f t="shared" ref="Z56:AC56" si="26">SUM(Z57:Z58)</f>
        <v>0</v>
      </c>
      <c r="AA56" s="244">
        <f>AB56+AC56</f>
        <v>154428</v>
      </c>
      <c r="AB56" s="244">
        <f>Y56</f>
        <v>154428</v>
      </c>
      <c r="AC56" s="243">
        <f t="shared" si="26"/>
        <v>0</v>
      </c>
    </row>
    <row r="57" spans="1:31" ht="15.75" customHeight="1" x14ac:dyDescent="0.25">
      <c r="A57" s="944"/>
      <c r="B57" s="944"/>
      <c r="C57" s="241"/>
      <c r="D57" s="241"/>
      <c r="E57" s="241"/>
      <c r="F57" s="241"/>
      <c r="G57" s="241"/>
      <c r="H57" s="241"/>
      <c r="I57" s="241"/>
      <c r="J57" s="241"/>
      <c r="K57" s="241"/>
      <c r="L57" s="242"/>
      <c r="M57" s="243">
        <f>SUM(M58+M61+M62)</f>
        <v>4178942.8200000003</v>
      </c>
      <c r="N57" s="243">
        <f t="shared" ref="N57:W57" si="27">SUM(N58+N61+N62)</f>
        <v>0</v>
      </c>
      <c r="O57" s="243">
        <f>SUM(O58+O61+O62)</f>
        <v>4311838</v>
      </c>
      <c r="P57" s="243">
        <f t="shared" si="27"/>
        <v>4311838</v>
      </c>
      <c r="Q57" s="243">
        <f t="shared" si="27"/>
        <v>0</v>
      </c>
      <c r="R57" s="243">
        <f t="shared" si="27"/>
        <v>4164227</v>
      </c>
      <c r="S57" s="243">
        <f t="shared" si="27"/>
        <v>4164227</v>
      </c>
      <c r="T57" s="243">
        <f t="shared" si="27"/>
        <v>0</v>
      </c>
      <c r="U57" s="243">
        <f t="shared" si="27"/>
        <v>4414082</v>
      </c>
      <c r="V57" s="243">
        <f t="shared" si="27"/>
        <v>4414082</v>
      </c>
      <c r="W57" s="243">
        <f t="shared" si="27"/>
        <v>0</v>
      </c>
      <c r="X57" s="354">
        <f t="shared" si="7"/>
        <v>4414082</v>
      </c>
      <c r="Y57" s="354">
        <f t="shared" si="7"/>
        <v>4414082</v>
      </c>
      <c r="Z57" s="243">
        <v>0</v>
      </c>
      <c r="AA57" s="243">
        <f>SUM(AA58+AA61+AA62)</f>
        <v>4311838</v>
      </c>
      <c r="AB57" s="243">
        <f t="shared" ref="AB57" si="28">SUM(AB58+AB61+AB62)</f>
        <v>4311838</v>
      </c>
      <c r="AC57" s="243">
        <v>0</v>
      </c>
    </row>
    <row r="58" spans="1:31" ht="17.25" customHeight="1" x14ac:dyDescent="0.25">
      <c r="A58" s="944"/>
      <c r="B58" s="944"/>
      <c r="C58" s="241"/>
      <c r="D58" s="241"/>
      <c r="E58" s="241" t="s">
        <v>104</v>
      </c>
      <c r="F58" s="241" t="s">
        <v>68</v>
      </c>
      <c r="G58" s="241" t="s">
        <v>253</v>
      </c>
      <c r="H58" s="241" t="s">
        <v>51</v>
      </c>
      <c r="I58" s="241"/>
      <c r="J58" s="241"/>
      <c r="K58" s="241"/>
      <c r="L58" s="242"/>
      <c r="M58" s="243">
        <f>SUM(M59:M60)</f>
        <v>2570000</v>
      </c>
      <c r="N58" s="243">
        <f t="shared" ref="N58:AC58" si="29">SUM(N59:N60)</f>
        <v>0</v>
      </c>
      <c r="O58" s="243">
        <f>SUM(O59:O60)</f>
        <v>2694850</v>
      </c>
      <c r="P58" s="243">
        <f>SUM(P59:P60)</f>
        <v>2694850</v>
      </c>
      <c r="Q58" s="243">
        <f t="shared" si="29"/>
        <v>0</v>
      </c>
      <c r="R58" s="243">
        <f t="shared" si="29"/>
        <v>2769051</v>
      </c>
      <c r="S58" s="243">
        <f t="shared" si="29"/>
        <v>2769051</v>
      </c>
      <c r="T58" s="243">
        <f t="shared" si="29"/>
        <v>0</v>
      </c>
      <c r="U58" s="243">
        <f t="shared" si="29"/>
        <v>2935194</v>
      </c>
      <c r="V58" s="243">
        <f t="shared" si="29"/>
        <v>2935194</v>
      </c>
      <c r="W58" s="243">
        <f t="shared" si="29"/>
        <v>0</v>
      </c>
      <c r="X58" s="243">
        <f t="shared" si="29"/>
        <v>2694850</v>
      </c>
      <c r="Y58" s="243">
        <f t="shared" si="29"/>
        <v>2694850</v>
      </c>
      <c r="Z58" s="243">
        <f t="shared" si="29"/>
        <v>0</v>
      </c>
      <c r="AA58" s="243">
        <f t="shared" si="29"/>
        <v>2694850</v>
      </c>
      <c r="AB58" s="243">
        <f t="shared" si="29"/>
        <v>2694850</v>
      </c>
      <c r="AC58" s="243">
        <f t="shared" si="29"/>
        <v>0</v>
      </c>
    </row>
    <row r="59" spans="1:31" ht="13.5" customHeight="1" x14ac:dyDescent="0.25">
      <c r="A59" s="944"/>
      <c r="B59" s="944"/>
      <c r="C59" s="241"/>
      <c r="D59" s="241"/>
      <c r="E59" s="642" t="s">
        <v>107</v>
      </c>
      <c r="F59" s="940"/>
      <c r="G59" s="934"/>
      <c r="H59" s="241"/>
      <c r="I59" s="241"/>
      <c r="J59" s="241"/>
      <c r="K59" s="241"/>
      <c r="L59" s="242"/>
      <c r="M59" s="243">
        <v>2240000</v>
      </c>
      <c r="N59" s="243"/>
      <c r="O59" s="243">
        <f>SUM(P59:Q59)</f>
        <v>2363200</v>
      </c>
      <c r="P59" s="243">
        <v>2363200</v>
      </c>
      <c r="Q59" s="243">
        <v>0</v>
      </c>
      <c r="R59" s="244">
        <f>SUM(S59:T59)</f>
        <v>2450751</v>
      </c>
      <c r="S59" s="244">
        <v>2450751</v>
      </c>
      <c r="T59" s="243">
        <v>0</v>
      </c>
      <c r="U59" s="244">
        <f>SUM(V59:W59)</f>
        <v>2597796</v>
      </c>
      <c r="V59" s="244">
        <v>2597796</v>
      </c>
      <c r="W59" s="243">
        <v>0</v>
      </c>
      <c r="X59" s="354">
        <f>Y59+Z59</f>
        <v>2363200</v>
      </c>
      <c r="Y59" s="354">
        <f>P59</f>
        <v>2363200</v>
      </c>
      <c r="Z59" s="243">
        <f t="shared" ref="Z59:AC59" si="30">SUM(Z60:Z61)</f>
        <v>0</v>
      </c>
      <c r="AA59" s="244">
        <f>AB59+AC59</f>
        <v>2363200</v>
      </c>
      <c r="AB59" s="244">
        <f>Y59</f>
        <v>2363200</v>
      </c>
      <c r="AC59" s="243">
        <f t="shared" si="30"/>
        <v>0</v>
      </c>
      <c r="AD59" s="538">
        <f>P58+P61+P63+P64+P66+P72</f>
        <v>7464600.04</v>
      </c>
    </row>
    <row r="60" spans="1:31" ht="18" customHeight="1" x14ac:dyDescent="0.25">
      <c r="A60" s="944"/>
      <c r="B60" s="944"/>
      <c r="C60" s="241"/>
      <c r="D60" s="241"/>
      <c r="E60" s="642" t="s">
        <v>108</v>
      </c>
      <c r="F60" s="940"/>
      <c r="G60" s="934"/>
      <c r="H60" s="241"/>
      <c r="I60" s="241"/>
      <c r="J60" s="241"/>
      <c r="K60" s="241"/>
      <c r="L60" s="242"/>
      <c r="M60" s="243">
        <v>330000</v>
      </c>
      <c r="N60" s="243"/>
      <c r="O60" s="243">
        <f>SUM(P60:Q60)</f>
        <v>331650</v>
      </c>
      <c r="P60" s="243">
        <v>331650</v>
      </c>
      <c r="Q60" s="243">
        <v>0</v>
      </c>
      <c r="R60" s="244">
        <f>SUM(S60:T60)</f>
        <v>318300</v>
      </c>
      <c r="S60" s="244">
        <v>318300</v>
      </c>
      <c r="T60" s="243">
        <v>0</v>
      </c>
      <c r="U60" s="244">
        <f>SUM(V60:W60)</f>
        <v>337398</v>
      </c>
      <c r="V60" s="244">
        <v>337398</v>
      </c>
      <c r="W60" s="243">
        <v>0</v>
      </c>
      <c r="X60" s="354">
        <f>Y60+Z60</f>
        <v>331650</v>
      </c>
      <c r="Y60" s="354">
        <v>331650</v>
      </c>
      <c r="Z60" s="243">
        <v>0</v>
      </c>
      <c r="AA60" s="244">
        <f>AB60+AC60</f>
        <v>331650</v>
      </c>
      <c r="AB60" s="244">
        <f>Y60</f>
        <v>331650</v>
      </c>
      <c r="AC60" s="243">
        <v>0</v>
      </c>
      <c r="AD60" s="345">
        <v>7464599</v>
      </c>
      <c r="AE60" s="538">
        <f>AD60-AD59</f>
        <v>-1.0400000000372529</v>
      </c>
    </row>
    <row r="61" spans="1:31" ht="18.75" customHeight="1" x14ac:dyDescent="0.25">
      <c r="A61" s="944"/>
      <c r="B61" s="944"/>
      <c r="C61" s="241"/>
      <c r="D61" s="241"/>
      <c r="E61" s="241" t="s">
        <v>104</v>
      </c>
      <c r="F61" s="241" t="s">
        <v>68</v>
      </c>
      <c r="G61" s="241" t="s">
        <v>320</v>
      </c>
      <c r="H61" s="241" t="s">
        <v>51</v>
      </c>
      <c r="I61" s="241" t="s">
        <v>510</v>
      </c>
      <c r="J61" s="241"/>
      <c r="K61" s="241"/>
      <c r="L61" s="242"/>
      <c r="M61" s="243">
        <v>140000</v>
      </c>
      <c r="N61" s="243"/>
      <c r="O61" s="243">
        <f>SUM(P61:Q61)</f>
        <v>140700</v>
      </c>
      <c r="P61" s="243">
        <v>140700</v>
      </c>
      <c r="Q61" s="243">
        <v>0</v>
      </c>
      <c r="R61" s="244">
        <f>SUM(S61:T61)</f>
        <v>159150</v>
      </c>
      <c r="S61" s="244">
        <v>159150</v>
      </c>
      <c r="T61" s="243">
        <v>0</v>
      </c>
      <c r="U61" s="244">
        <f>SUM(V61:W61)</f>
        <v>168699</v>
      </c>
      <c r="V61" s="244">
        <v>168699</v>
      </c>
      <c r="W61" s="243">
        <v>0</v>
      </c>
      <c r="X61" s="354">
        <f>Y61+Z61</f>
        <v>140700</v>
      </c>
      <c r="Y61" s="354">
        <f>P61</f>
        <v>140700</v>
      </c>
      <c r="Z61" s="243">
        <v>0</v>
      </c>
      <c r="AA61" s="244">
        <f>AB61+AC61</f>
        <v>140700</v>
      </c>
      <c r="AB61" s="244">
        <f>Y61</f>
        <v>140700</v>
      </c>
      <c r="AC61" s="243">
        <v>0</v>
      </c>
    </row>
    <row r="62" spans="1:31" ht="17.25" customHeight="1" x14ac:dyDescent="0.25">
      <c r="A62" s="944"/>
      <c r="B62" s="944"/>
      <c r="C62" s="241"/>
      <c r="D62" s="241"/>
      <c r="E62" s="241" t="s">
        <v>104</v>
      </c>
      <c r="F62" s="241" t="s">
        <v>68</v>
      </c>
      <c r="G62" s="241"/>
      <c r="H62" s="241" t="s">
        <v>51</v>
      </c>
      <c r="I62" s="241"/>
      <c r="J62" s="241"/>
      <c r="K62" s="241"/>
      <c r="L62" s="242"/>
      <c r="M62" s="243">
        <f>SUM(M63:M65)</f>
        <v>1468942.82</v>
      </c>
      <c r="N62" s="243">
        <f t="shared" ref="N62:W62" si="31">SUM(N63:N65)</f>
        <v>0</v>
      </c>
      <c r="O62" s="243">
        <f t="shared" si="31"/>
        <v>1476288</v>
      </c>
      <c r="P62" s="243">
        <f t="shared" si="31"/>
        <v>1476288</v>
      </c>
      <c r="Q62" s="243">
        <f t="shared" si="31"/>
        <v>0</v>
      </c>
      <c r="R62" s="243">
        <f t="shared" si="31"/>
        <v>1236026</v>
      </c>
      <c r="S62" s="243">
        <f t="shared" si="31"/>
        <v>1236026</v>
      </c>
      <c r="T62" s="243">
        <f t="shared" si="31"/>
        <v>0</v>
      </c>
      <c r="U62" s="243">
        <f t="shared" si="31"/>
        <v>1310189</v>
      </c>
      <c r="V62" s="243">
        <f t="shared" si="31"/>
        <v>1310189</v>
      </c>
      <c r="W62" s="243">
        <f t="shared" si="31"/>
        <v>0</v>
      </c>
      <c r="X62" s="354">
        <f t="shared" si="7"/>
        <v>1310189</v>
      </c>
      <c r="Y62" s="354">
        <f t="shared" si="7"/>
        <v>1310189</v>
      </c>
      <c r="Z62" s="243">
        <v>0</v>
      </c>
      <c r="AA62" s="244">
        <f>SUM(AA63:AA65)</f>
        <v>1476288</v>
      </c>
      <c r="AB62" s="244">
        <f>SUM(AB63:AB65)</f>
        <v>1476288</v>
      </c>
      <c r="AC62" s="243">
        <v>0</v>
      </c>
    </row>
    <row r="63" spans="1:31" ht="30.75" customHeight="1" x14ac:dyDescent="0.25">
      <c r="A63" s="944"/>
      <c r="B63" s="944"/>
      <c r="C63" s="241"/>
      <c r="D63" s="241"/>
      <c r="E63" s="241" t="s">
        <v>104</v>
      </c>
      <c r="F63" s="241" t="s">
        <v>68</v>
      </c>
      <c r="G63" s="241" t="s">
        <v>255</v>
      </c>
      <c r="H63" s="241" t="s">
        <v>51</v>
      </c>
      <c r="I63" s="241" t="s">
        <v>508</v>
      </c>
      <c r="J63" s="241"/>
      <c r="K63" s="241"/>
      <c r="L63" s="242"/>
      <c r="M63" s="244">
        <v>295509.28000000003</v>
      </c>
      <c r="N63" s="244"/>
      <c r="O63" s="244">
        <f>SUM(P63:Q63)</f>
        <v>296987</v>
      </c>
      <c r="P63" s="244">
        <v>296987</v>
      </c>
      <c r="Q63" s="243">
        <v>0</v>
      </c>
      <c r="R63" s="244">
        <f>SUM(S63:T63)</f>
        <v>10610</v>
      </c>
      <c r="S63" s="244">
        <v>10610</v>
      </c>
      <c r="T63" s="243">
        <v>0</v>
      </c>
      <c r="U63" s="244">
        <f>SUM(V63:W63)</f>
        <v>11247</v>
      </c>
      <c r="V63" s="244">
        <v>11247</v>
      </c>
      <c r="W63" s="243">
        <v>0</v>
      </c>
      <c r="X63" s="354">
        <f>Y63+Z63</f>
        <v>296987</v>
      </c>
      <c r="Y63" s="354">
        <f>P63</f>
        <v>296987</v>
      </c>
      <c r="Z63" s="243">
        <f t="shared" ref="Z63:AC63" si="32">SUM(Z64:Z66)</f>
        <v>0</v>
      </c>
      <c r="AA63" s="244">
        <f>AB63+AC63</f>
        <v>296987</v>
      </c>
      <c r="AB63" s="244">
        <f>Y63</f>
        <v>296987</v>
      </c>
      <c r="AC63" s="243">
        <f t="shared" si="32"/>
        <v>0</v>
      </c>
    </row>
    <row r="64" spans="1:31" ht="21" customHeight="1" x14ac:dyDescent="0.25">
      <c r="A64" s="945"/>
      <c r="B64" s="945"/>
      <c r="C64" s="241"/>
      <c r="D64" s="241"/>
      <c r="E64" s="241" t="s">
        <v>104</v>
      </c>
      <c r="F64" s="241" t="s">
        <v>68</v>
      </c>
      <c r="G64" s="241" t="s">
        <v>358</v>
      </c>
      <c r="H64" s="241" t="s">
        <v>51</v>
      </c>
      <c r="I64" s="241" t="s">
        <v>511</v>
      </c>
      <c r="J64" s="241"/>
      <c r="K64" s="241"/>
      <c r="L64" s="242"/>
      <c r="M64" s="244">
        <v>1173433.54</v>
      </c>
      <c r="N64" s="244"/>
      <c r="O64" s="244">
        <f>SUM(P64:Q64)</f>
        <v>1179301</v>
      </c>
      <c r="P64" s="244">
        <v>1179301</v>
      </c>
      <c r="Q64" s="243">
        <v>0</v>
      </c>
      <c r="R64" s="244">
        <f>SUM(S64:T64)</f>
        <v>362156</v>
      </c>
      <c r="S64" s="244">
        <v>362156</v>
      </c>
      <c r="T64" s="243">
        <v>0</v>
      </c>
      <c r="U64" s="244">
        <f>SUM(V64:W64)</f>
        <v>383886</v>
      </c>
      <c r="V64" s="244">
        <v>383886</v>
      </c>
      <c r="W64" s="243">
        <v>0</v>
      </c>
      <c r="X64" s="354">
        <f>Y64+Z64</f>
        <v>1179301</v>
      </c>
      <c r="Y64" s="354">
        <f>P64</f>
        <v>1179301</v>
      </c>
      <c r="Z64" s="243">
        <v>0</v>
      </c>
      <c r="AA64" s="244">
        <f>AB64+AC64</f>
        <v>1179301</v>
      </c>
      <c r="AB64" s="244">
        <f>Y64</f>
        <v>1179301</v>
      </c>
      <c r="AC64" s="243">
        <v>0</v>
      </c>
    </row>
    <row r="65" spans="1:29" ht="18.75" customHeight="1" x14ac:dyDescent="0.25">
      <c r="A65" s="512"/>
      <c r="B65" s="513"/>
      <c r="C65" s="241"/>
      <c r="D65" s="241"/>
      <c r="E65" s="241" t="s">
        <v>104</v>
      </c>
      <c r="F65" s="241" t="s">
        <v>68</v>
      </c>
      <c r="H65" s="241" t="s">
        <v>51</v>
      </c>
      <c r="I65" s="241"/>
      <c r="J65" s="241"/>
      <c r="K65" s="241"/>
      <c r="L65" s="242"/>
      <c r="M65" s="243">
        <v>0</v>
      </c>
      <c r="N65" s="243"/>
      <c r="O65" s="243">
        <f>SUM(P65:Q65)</f>
        <v>0</v>
      </c>
      <c r="P65" s="243">
        <v>0</v>
      </c>
      <c r="Q65" s="243">
        <v>0</v>
      </c>
      <c r="R65" s="244">
        <f>SUM(S65:T65)</f>
        <v>863260</v>
      </c>
      <c r="S65" s="244">
        <f>757160+106100</f>
        <v>863260</v>
      </c>
      <c r="T65" s="243">
        <v>0</v>
      </c>
      <c r="U65" s="244">
        <f>SUM(V65:W65)</f>
        <v>915056</v>
      </c>
      <c r="V65" s="244">
        <f>802590+112466</f>
        <v>915056</v>
      </c>
      <c r="W65" s="243">
        <v>0</v>
      </c>
      <c r="X65" s="354">
        <v>0</v>
      </c>
      <c r="Y65" s="354">
        <v>0</v>
      </c>
      <c r="Z65" s="243">
        <v>0</v>
      </c>
      <c r="AA65" s="243">
        <v>0</v>
      </c>
      <c r="AB65" s="243">
        <v>0</v>
      </c>
      <c r="AC65" s="243">
        <v>0</v>
      </c>
    </row>
    <row r="66" spans="1:29" ht="21.75" customHeight="1" x14ac:dyDescent="0.25">
      <c r="A66" s="239" t="s">
        <v>112</v>
      </c>
      <c r="B66" s="240" t="s">
        <v>113</v>
      </c>
      <c r="C66" s="241"/>
      <c r="D66" s="241"/>
      <c r="E66" s="241" t="s">
        <v>104</v>
      </c>
      <c r="F66" s="241" t="s">
        <v>68</v>
      </c>
      <c r="G66" s="241" t="s">
        <v>114</v>
      </c>
      <c r="H66" s="241" t="s">
        <v>51</v>
      </c>
      <c r="I66" s="241"/>
      <c r="J66" s="241"/>
      <c r="K66" s="241"/>
      <c r="L66" s="242"/>
      <c r="M66" s="244">
        <v>2284810.4700000002</v>
      </c>
      <c r="N66" s="244"/>
      <c r="O66" s="244">
        <f>SUM(P66:Q66)</f>
        <v>2627532.04</v>
      </c>
      <c r="P66" s="244">
        <v>2627532.04</v>
      </c>
      <c r="Q66" s="243">
        <v>0</v>
      </c>
      <c r="R66" s="244">
        <f>SUM(S66:T66)</f>
        <v>1868793</v>
      </c>
      <c r="S66" s="244">
        <v>1868793</v>
      </c>
      <c r="T66" s="243">
        <v>0</v>
      </c>
      <c r="U66" s="244">
        <f>SUM(V66:W66)</f>
        <v>1980921</v>
      </c>
      <c r="V66" s="244">
        <v>1980921</v>
      </c>
      <c r="W66" s="243">
        <v>0</v>
      </c>
      <c r="X66" s="354">
        <f>Y66+Z66</f>
        <v>2627532.04</v>
      </c>
      <c r="Y66" s="354">
        <f>P66</f>
        <v>2627532.04</v>
      </c>
      <c r="Z66" s="243">
        <v>0</v>
      </c>
      <c r="AA66" s="244">
        <f>AB66+AC66</f>
        <v>2627532.04</v>
      </c>
      <c r="AB66" s="244">
        <f>Y66</f>
        <v>2627532.04</v>
      </c>
      <c r="AC66" s="243">
        <v>0</v>
      </c>
    </row>
    <row r="67" spans="1:29" ht="24.75" customHeight="1" x14ac:dyDescent="0.25">
      <c r="A67" s="239" t="s">
        <v>115</v>
      </c>
      <c r="B67" s="240" t="s">
        <v>116</v>
      </c>
      <c r="C67" s="241"/>
      <c r="D67" s="241"/>
      <c r="E67" s="241"/>
      <c r="F67" s="241"/>
      <c r="G67" s="241"/>
      <c r="H67" s="241"/>
      <c r="I67" s="241"/>
      <c r="J67" s="241"/>
      <c r="K67" s="241"/>
      <c r="L67" s="242"/>
      <c r="M67" s="243">
        <f>M68+M69</f>
        <v>200000</v>
      </c>
      <c r="N67" s="243">
        <f t="shared" ref="N67:AC67" si="33">N68+N69</f>
        <v>0</v>
      </c>
      <c r="O67" s="243">
        <f t="shared" si="33"/>
        <v>200000</v>
      </c>
      <c r="P67" s="243">
        <f t="shared" si="33"/>
        <v>200000</v>
      </c>
      <c r="Q67" s="243">
        <f t="shared" si="33"/>
        <v>0</v>
      </c>
      <c r="R67" s="243">
        <f t="shared" si="33"/>
        <v>180370</v>
      </c>
      <c r="S67" s="243">
        <f t="shared" si="33"/>
        <v>180370</v>
      </c>
      <c r="T67" s="243">
        <f t="shared" si="33"/>
        <v>0</v>
      </c>
      <c r="U67" s="243">
        <f t="shared" si="33"/>
        <v>191192</v>
      </c>
      <c r="V67" s="243">
        <f t="shared" si="33"/>
        <v>191192</v>
      </c>
      <c r="W67" s="243">
        <f t="shared" si="33"/>
        <v>0</v>
      </c>
      <c r="X67" s="243">
        <f t="shared" si="33"/>
        <v>200000</v>
      </c>
      <c r="Y67" s="243">
        <f t="shared" si="33"/>
        <v>200000</v>
      </c>
      <c r="Z67" s="243">
        <f t="shared" si="33"/>
        <v>0</v>
      </c>
      <c r="AA67" s="243">
        <f t="shared" si="33"/>
        <v>200000</v>
      </c>
      <c r="AB67" s="243">
        <f t="shared" si="33"/>
        <v>200000</v>
      </c>
      <c r="AC67" s="243">
        <f t="shared" si="33"/>
        <v>0</v>
      </c>
    </row>
    <row r="68" spans="1:29" ht="18" customHeight="1" x14ac:dyDescent="0.25">
      <c r="A68" s="239"/>
      <c r="B68" s="240" t="s">
        <v>117</v>
      </c>
      <c r="C68" s="241"/>
      <c r="D68" s="241"/>
      <c r="E68" s="241" t="s">
        <v>104</v>
      </c>
      <c r="F68" s="241" t="s">
        <v>119</v>
      </c>
      <c r="G68" s="241" t="s">
        <v>358</v>
      </c>
      <c r="H68" s="241" t="s">
        <v>51</v>
      </c>
      <c r="I68" s="241"/>
      <c r="J68" s="241"/>
      <c r="K68" s="241"/>
      <c r="L68" s="242"/>
      <c r="M68" s="246">
        <v>0</v>
      </c>
      <c r="N68" s="243"/>
      <c r="O68" s="243">
        <f>SUM(P68:Q68)</f>
        <v>0</v>
      </c>
      <c r="P68" s="243">
        <v>0</v>
      </c>
      <c r="Q68" s="243">
        <v>0</v>
      </c>
      <c r="R68" s="244">
        <f>SUM(S68:T68)</f>
        <v>21220</v>
      </c>
      <c r="S68" s="244">
        <v>21220</v>
      </c>
      <c r="T68" s="243">
        <v>0</v>
      </c>
      <c r="U68" s="244">
        <f>SUM(V68:W68)</f>
        <v>22493</v>
      </c>
      <c r="V68" s="244">
        <v>22493</v>
      </c>
      <c r="W68" s="243">
        <v>0</v>
      </c>
      <c r="X68" s="354">
        <v>0</v>
      </c>
      <c r="Y68" s="354">
        <v>0</v>
      </c>
      <c r="Z68" s="243">
        <f t="shared" ref="Z68:AC68" si="34">SUM(Z69:Z70)</f>
        <v>0</v>
      </c>
      <c r="AA68" s="243">
        <v>0</v>
      </c>
      <c r="AB68" s="243">
        <v>0</v>
      </c>
      <c r="AC68" s="243">
        <f t="shared" si="34"/>
        <v>0</v>
      </c>
    </row>
    <row r="69" spans="1:29" ht="18" customHeight="1" x14ac:dyDescent="0.25">
      <c r="A69" s="239"/>
      <c r="B69" s="240" t="s">
        <v>518</v>
      </c>
      <c r="C69" s="241"/>
      <c r="D69" s="241"/>
      <c r="E69" s="241" t="s">
        <v>104</v>
      </c>
      <c r="F69" s="241" t="s">
        <v>119</v>
      </c>
      <c r="G69" s="241" t="s">
        <v>509</v>
      </c>
      <c r="H69" s="241" t="s">
        <v>51</v>
      </c>
      <c r="I69" s="241"/>
      <c r="J69" s="241"/>
      <c r="K69" s="241"/>
      <c r="L69" s="242"/>
      <c r="M69" s="243">
        <v>200000</v>
      </c>
      <c r="N69" s="243"/>
      <c r="O69" s="243">
        <f>SUM(P69:Q69)</f>
        <v>200000</v>
      </c>
      <c r="P69" s="243">
        <f>M69</f>
        <v>200000</v>
      </c>
      <c r="Q69" s="243">
        <v>0</v>
      </c>
      <c r="R69" s="244">
        <f>SUM(S69:T69)</f>
        <v>159150</v>
      </c>
      <c r="S69" s="244">
        <v>159150</v>
      </c>
      <c r="T69" s="243">
        <v>0</v>
      </c>
      <c r="U69" s="244">
        <f>SUM(V69:W69)</f>
        <v>168699</v>
      </c>
      <c r="V69" s="244">
        <v>168699</v>
      </c>
      <c r="W69" s="243">
        <v>0</v>
      </c>
      <c r="X69" s="354">
        <f>Y69+Z69</f>
        <v>200000</v>
      </c>
      <c r="Y69" s="354">
        <f>P69</f>
        <v>200000</v>
      </c>
      <c r="Z69" s="243">
        <v>0</v>
      </c>
      <c r="AA69" s="244">
        <f>AB69+AC69</f>
        <v>200000</v>
      </c>
      <c r="AB69" s="244">
        <f>Y69</f>
        <v>200000</v>
      </c>
      <c r="AC69" s="243">
        <v>0</v>
      </c>
    </row>
    <row r="70" spans="1:29" ht="78" customHeight="1" x14ac:dyDescent="0.25">
      <c r="A70" s="239" t="s">
        <v>120</v>
      </c>
      <c r="B70" s="240" t="s">
        <v>451</v>
      </c>
      <c r="C70" s="241"/>
      <c r="D70" s="241"/>
      <c r="E70" s="241" t="s">
        <v>69</v>
      </c>
      <c r="F70" s="241" t="s">
        <v>68</v>
      </c>
      <c r="G70" s="241"/>
      <c r="H70" s="241" t="s">
        <v>51</v>
      </c>
      <c r="I70" s="241"/>
      <c r="J70" s="241"/>
      <c r="K70" s="241"/>
      <c r="L70" s="242"/>
      <c r="M70" s="243">
        <v>0</v>
      </c>
      <c r="N70" s="243"/>
      <c r="O70" s="243">
        <f>SUM(P70:Q70)</f>
        <v>0</v>
      </c>
      <c r="P70" s="243">
        <v>0</v>
      </c>
      <c r="Q70" s="243">
        <v>0</v>
      </c>
      <c r="R70" s="244">
        <f>SUM(S70:T70)</f>
        <v>127320</v>
      </c>
      <c r="S70" s="244">
        <v>127320</v>
      </c>
      <c r="T70" s="243">
        <v>0</v>
      </c>
      <c r="U70" s="244">
        <f>SUM(V70:W70)</f>
        <v>134959</v>
      </c>
      <c r="V70" s="244">
        <v>134959</v>
      </c>
      <c r="W70" s="243">
        <v>0</v>
      </c>
      <c r="X70" s="354">
        <v>0</v>
      </c>
      <c r="Y70" s="354">
        <v>0</v>
      </c>
      <c r="Z70" s="243">
        <v>0</v>
      </c>
      <c r="AA70" s="243">
        <v>0</v>
      </c>
      <c r="AB70" s="243">
        <v>0</v>
      </c>
      <c r="AC70" s="243">
        <v>0</v>
      </c>
    </row>
    <row r="71" spans="1:29" ht="59.25" customHeight="1" x14ac:dyDescent="0.25">
      <c r="A71" s="239" t="s">
        <v>324</v>
      </c>
      <c r="B71" s="240" t="s">
        <v>452</v>
      </c>
      <c r="C71" s="241"/>
      <c r="D71" s="241"/>
      <c r="E71" s="241" t="s">
        <v>37</v>
      </c>
      <c r="F71" s="241" t="s">
        <v>453</v>
      </c>
      <c r="G71" s="241" t="s">
        <v>454</v>
      </c>
      <c r="H71" s="241" t="s">
        <v>51</v>
      </c>
      <c r="I71" s="241"/>
      <c r="J71" s="241"/>
      <c r="K71" s="241"/>
      <c r="L71" s="242"/>
      <c r="M71" s="243">
        <v>70000</v>
      </c>
      <c r="N71" s="243"/>
      <c r="O71" s="243">
        <f>SUM(P71:Q71)</f>
        <v>70000</v>
      </c>
      <c r="P71" s="243">
        <v>70000</v>
      </c>
      <c r="Q71" s="243">
        <v>0</v>
      </c>
      <c r="R71" s="244">
        <f>SUM(S71:T71)</f>
        <v>74270</v>
      </c>
      <c r="S71" s="244">
        <v>74270</v>
      </c>
      <c r="T71" s="243">
        <v>0</v>
      </c>
      <c r="U71" s="244">
        <f>SUM(V71:W71)</f>
        <v>78726</v>
      </c>
      <c r="V71" s="244">
        <v>78726</v>
      </c>
      <c r="W71" s="243">
        <v>0</v>
      </c>
      <c r="X71" s="354">
        <f>Y71+Z71</f>
        <v>70000</v>
      </c>
      <c r="Y71" s="354">
        <f>P71</f>
        <v>70000</v>
      </c>
      <c r="Z71" s="243">
        <v>0</v>
      </c>
      <c r="AA71" s="243">
        <f>AB71+AC71</f>
        <v>70000</v>
      </c>
      <c r="AB71" s="243">
        <v>70000</v>
      </c>
      <c r="AC71" s="243">
        <v>0</v>
      </c>
    </row>
    <row r="72" spans="1:29" ht="26.25" customHeight="1" x14ac:dyDescent="0.25">
      <c r="A72" s="239" t="s">
        <v>455</v>
      </c>
      <c r="B72" s="240" t="s">
        <v>121</v>
      </c>
      <c r="C72" s="241"/>
      <c r="D72" s="241"/>
      <c r="E72" s="241" t="s">
        <v>104</v>
      </c>
      <c r="F72" s="241" t="s">
        <v>68</v>
      </c>
      <c r="G72" s="241" t="s">
        <v>122</v>
      </c>
      <c r="H72" s="241" t="s">
        <v>51</v>
      </c>
      <c r="I72" s="241"/>
      <c r="J72" s="241"/>
      <c r="K72" s="241"/>
      <c r="L72" s="242"/>
      <c r="M72" s="244">
        <v>522616.71</v>
      </c>
      <c r="N72" s="244"/>
      <c r="O72" s="244">
        <f>SUM(P72:Q72)</f>
        <v>525230</v>
      </c>
      <c r="P72" s="244">
        <v>525230</v>
      </c>
      <c r="Q72" s="243">
        <v>0</v>
      </c>
      <c r="R72" s="244">
        <f>SUM(S72:T72)</f>
        <v>421190</v>
      </c>
      <c r="S72" s="244">
        <v>421190</v>
      </c>
      <c r="T72" s="243">
        <v>0</v>
      </c>
      <c r="U72" s="244">
        <f>SUM(V72:W72)</f>
        <v>446462</v>
      </c>
      <c r="V72" s="244">
        <v>446462</v>
      </c>
      <c r="W72" s="243">
        <v>0</v>
      </c>
      <c r="X72" s="354">
        <f>Y72+Z72</f>
        <v>525230</v>
      </c>
      <c r="Y72" s="354">
        <f>P72</f>
        <v>525230</v>
      </c>
      <c r="Z72" s="243">
        <v>0</v>
      </c>
      <c r="AA72" s="244">
        <f>AB72+AC72</f>
        <v>525230</v>
      </c>
      <c r="AB72" s="244">
        <f>Y72</f>
        <v>525230</v>
      </c>
      <c r="AC72" s="243">
        <v>0</v>
      </c>
    </row>
    <row r="73" spans="1:29" ht="28.5" customHeight="1" x14ac:dyDescent="0.25">
      <c r="A73" s="239" t="s">
        <v>123</v>
      </c>
      <c r="B73" s="240" t="s">
        <v>124</v>
      </c>
      <c r="C73" s="241"/>
      <c r="D73" s="241"/>
      <c r="E73" s="241"/>
      <c r="F73" s="371"/>
      <c r="G73" s="371"/>
      <c r="H73" s="241"/>
      <c r="I73" s="241"/>
      <c r="J73" s="241"/>
      <c r="K73" s="241"/>
      <c r="L73" s="242"/>
      <c r="M73" s="243">
        <f>SUM(M74:M75)</f>
        <v>70000</v>
      </c>
      <c r="N73" s="243">
        <f t="shared" ref="N73:W73" si="35">SUM(N74:N75)</f>
        <v>0</v>
      </c>
      <c r="O73" s="243">
        <f t="shared" si="35"/>
        <v>73000</v>
      </c>
      <c r="P73" s="243">
        <f t="shared" si="35"/>
        <v>73000</v>
      </c>
      <c r="Q73" s="243">
        <f t="shared" si="35"/>
        <v>0</v>
      </c>
      <c r="R73" s="243">
        <f t="shared" si="35"/>
        <v>42440</v>
      </c>
      <c r="S73" s="243">
        <f t="shared" si="35"/>
        <v>42440</v>
      </c>
      <c r="T73" s="243">
        <f t="shared" si="35"/>
        <v>0</v>
      </c>
      <c r="U73" s="243">
        <f t="shared" si="35"/>
        <v>44986</v>
      </c>
      <c r="V73" s="243">
        <f t="shared" si="35"/>
        <v>44986</v>
      </c>
      <c r="W73" s="243">
        <f t="shared" si="35"/>
        <v>0</v>
      </c>
      <c r="X73" s="354">
        <f t="shared" si="7"/>
        <v>44986</v>
      </c>
      <c r="Y73" s="354">
        <f t="shared" si="7"/>
        <v>44986</v>
      </c>
      <c r="Z73" s="243">
        <v>0</v>
      </c>
      <c r="AA73" s="243">
        <f>SUM(AA74:AA75)</f>
        <v>81016</v>
      </c>
      <c r="AB73" s="243">
        <f>SUM(AB74:AB75)</f>
        <v>81016</v>
      </c>
      <c r="AC73" s="243">
        <v>0</v>
      </c>
    </row>
    <row r="74" spans="1:29" ht="30.75" customHeight="1" x14ac:dyDescent="0.25">
      <c r="A74" s="271" t="s">
        <v>256</v>
      </c>
      <c r="B74" s="240" t="s">
        <v>257</v>
      </c>
      <c r="C74" s="245"/>
      <c r="D74" s="245"/>
      <c r="E74" s="245" t="s">
        <v>36</v>
      </c>
      <c r="F74" s="245" t="s">
        <v>59</v>
      </c>
      <c r="G74" s="245" t="s">
        <v>277</v>
      </c>
      <c r="H74" s="245" t="s">
        <v>56</v>
      </c>
      <c r="I74" s="245"/>
      <c r="J74" s="245"/>
      <c r="K74" s="245"/>
      <c r="L74" s="245"/>
      <c r="M74" s="304">
        <v>70000</v>
      </c>
      <c r="N74" s="304"/>
      <c r="O74" s="304">
        <f>SUM(P74:Q74)</f>
        <v>73000</v>
      </c>
      <c r="P74" s="304">
        <v>73000</v>
      </c>
      <c r="Q74" s="304">
        <v>0</v>
      </c>
      <c r="R74" s="304">
        <f>SUM(S74:T74)</f>
        <v>42440</v>
      </c>
      <c r="S74" s="304">
        <v>42440</v>
      </c>
      <c r="T74" s="304">
        <v>0</v>
      </c>
      <c r="U74" s="304">
        <f>SUM(V74:W74)</f>
        <v>44986</v>
      </c>
      <c r="V74" s="304">
        <v>44986</v>
      </c>
      <c r="W74" s="304">
        <v>0</v>
      </c>
      <c r="X74" s="354">
        <f>Y74+Z74</f>
        <v>76025</v>
      </c>
      <c r="Y74" s="354">
        <v>76025</v>
      </c>
      <c r="Z74" s="243">
        <f t="shared" ref="Z74:AC74" si="36">SUM(Z75:Z76)</f>
        <v>0</v>
      </c>
      <c r="AA74" s="304">
        <f>AB74+AC74</f>
        <v>81016</v>
      </c>
      <c r="AB74" s="304">
        <v>81016</v>
      </c>
      <c r="AC74" s="243">
        <f t="shared" si="36"/>
        <v>0</v>
      </c>
    </row>
    <row r="75" spans="1:29" ht="11.25" customHeight="1" x14ac:dyDescent="0.25">
      <c r="A75" s="271"/>
      <c r="B75" s="240"/>
      <c r="C75" s="245"/>
      <c r="D75" s="245"/>
      <c r="E75" s="245"/>
      <c r="F75" s="245"/>
      <c r="G75" s="245"/>
      <c r="H75" s="245"/>
      <c r="I75" s="245"/>
      <c r="J75" s="245"/>
      <c r="K75" s="245"/>
      <c r="L75" s="514"/>
      <c r="M75" s="357"/>
      <c r="N75" s="357"/>
      <c r="O75" s="304"/>
      <c r="P75" s="357"/>
      <c r="Q75" s="357"/>
      <c r="R75" s="304"/>
      <c r="S75" s="357"/>
      <c r="T75" s="357"/>
      <c r="U75" s="304"/>
      <c r="V75" s="357"/>
      <c r="W75" s="357"/>
      <c r="X75" s="354">
        <f t="shared" si="7"/>
        <v>0</v>
      </c>
      <c r="Y75" s="354">
        <f t="shared" si="7"/>
        <v>0</v>
      </c>
      <c r="Z75" s="304">
        <v>0</v>
      </c>
      <c r="AA75" s="304"/>
      <c r="AB75" s="357"/>
      <c r="AC75" s="304">
        <v>0</v>
      </c>
    </row>
    <row r="76" spans="1:29" ht="36.75" customHeight="1" x14ac:dyDescent="0.25">
      <c r="A76" s="932" t="s">
        <v>222</v>
      </c>
      <c r="B76" s="949"/>
      <c r="C76" s="949"/>
      <c r="D76" s="949"/>
      <c r="E76" s="949"/>
      <c r="F76" s="949"/>
      <c r="G76" s="949"/>
      <c r="H76" s="949"/>
      <c r="I76" s="949"/>
      <c r="J76" s="949"/>
      <c r="K76" s="949"/>
      <c r="L76" s="272"/>
      <c r="M76" s="358">
        <f>SUM(M77+M86+M97)</f>
        <v>347000</v>
      </c>
      <c r="N76" s="358">
        <f t="shared" ref="N76:AC76" si="37">SUM(N77+N86+N97)</f>
        <v>0</v>
      </c>
      <c r="O76" s="358">
        <f t="shared" si="37"/>
        <v>347000</v>
      </c>
      <c r="P76" s="358">
        <f t="shared" si="37"/>
        <v>347000</v>
      </c>
      <c r="Q76" s="358">
        <f t="shared" si="37"/>
        <v>0</v>
      </c>
      <c r="R76" s="358">
        <f t="shared" si="37"/>
        <v>318300</v>
      </c>
      <c r="S76" s="358">
        <f t="shared" si="37"/>
        <v>318300</v>
      </c>
      <c r="T76" s="358">
        <f t="shared" si="37"/>
        <v>0</v>
      </c>
      <c r="U76" s="358">
        <f t="shared" si="37"/>
        <v>337398</v>
      </c>
      <c r="V76" s="358">
        <f t="shared" si="37"/>
        <v>337398</v>
      </c>
      <c r="W76" s="358">
        <f t="shared" si="37"/>
        <v>0</v>
      </c>
      <c r="X76" s="358">
        <f t="shared" si="37"/>
        <v>347000</v>
      </c>
      <c r="Y76" s="358">
        <f t="shared" si="37"/>
        <v>347000</v>
      </c>
      <c r="Z76" s="358">
        <f t="shared" si="37"/>
        <v>0</v>
      </c>
      <c r="AA76" s="358">
        <f t="shared" si="37"/>
        <v>347000</v>
      </c>
      <c r="AB76" s="358">
        <f t="shared" si="37"/>
        <v>347000</v>
      </c>
      <c r="AC76" s="358">
        <f t="shared" si="37"/>
        <v>0</v>
      </c>
    </row>
    <row r="77" spans="1:29" ht="27" customHeight="1" x14ac:dyDescent="0.25">
      <c r="A77" s="242" t="s">
        <v>126</v>
      </c>
      <c r="B77" s="242" t="s">
        <v>127</v>
      </c>
      <c r="C77" s="245"/>
      <c r="D77" s="245"/>
      <c r="E77" s="245"/>
      <c r="F77" s="245"/>
      <c r="G77" s="245"/>
      <c r="H77" s="245"/>
      <c r="I77" s="245"/>
      <c r="J77" s="245"/>
      <c r="K77" s="245"/>
      <c r="L77" s="515"/>
      <c r="M77" s="359"/>
      <c r="N77" s="359"/>
      <c r="O77" s="359"/>
      <c r="P77" s="359"/>
      <c r="Q77" s="359"/>
      <c r="R77" s="359"/>
      <c r="S77" s="359"/>
      <c r="T77" s="359"/>
      <c r="U77" s="359"/>
      <c r="V77" s="359"/>
      <c r="W77" s="359"/>
      <c r="X77" s="354">
        <f t="shared" si="7"/>
        <v>0</v>
      </c>
      <c r="Y77" s="354">
        <f t="shared" si="7"/>
        <v>0</v>
      </c>
      <c r="Z77" s="358">
        <f t="shared" ref="Z77:AC77" si="38">SUM(Z78+Z87+Z98)</f>
        <v>0</v>
      </c>
      <c r="AA77" s="359"/>
      <c r="AB77" s="359"/>
      <c r="AC77" s="358">
        <f t="shared" si="38"/>
        <v>0</v>
      </c>
    </row>
    <row r="78" spans="1:29" ht="63.75" customHeight="1" x14ac:dyDescent="0.25">
      <c r="A78" s="271" t="s">
        <v>128</v>
      </c>
      <c r="B78" s="239" t="s">
        <v>129</v>
      </c>
      <c r="C78" s="271"/>
      <c r="D78" s="271"/>
      <c r="E78" s="271"/>
      <c r="F78" s="271"/>
      <c r="G78" s="271"/>
      <c r="H78" s="271"/>
      <c r="I78" s="271"/>
      <c r="J78" s="271"/>
      <c r="K78" s="271"/>
      <c r="L78" s="245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54">
        <f t="shared" si="7"/>
        <v>0</v>
      </c>
      <c r="Y78" s="354">
        <f t="shared" si="7"/>
        <v>0</v>
      </c>
      <c r="Z78" s="359"/>
      <c r="AA78" s="304"/>
      <c r="AB78" s="304"/>
      <c r="AC78" s="359"/>
    </row>
    <row r="79" spans="1:29" x14ac:dyDescent="0.25">
      <c r="A79" s="271" t="s">
        <v>130</v>
      </c>
      <c r="B79" s="245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304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54">
        <f t="shared" si="7"/>
        <v>0</v>
      </c>
      <c r="Y79" s="354">
        <f t="shared" si="7"/>
        <v>0</v>
      </c>
      <c r="Z79" s="304"/>
      <c r="AA79" s="304"/>
      <c r="AB79" s="304"/>
      <c r="AC79" s="304"/>
    </row>
    <row r="80" spans="1:29" ht="78.75" customHeight="1" x14ac:dyDescent="0.25">
      <c r="A80" s="271"/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304"/>
      <c r="N80" s="304"/>
      <c r="O80" s="304"/>
      <c r="P80" s="304"/>
      <c r="Q80" s="304"/>
      <c r="R80" s="304"/>
      <c r="S80" s="304"/>
      <c r="T80" s="304"/>
      <c r="U80" s="304"/>
      <c r="V80" s="304"/>
      <c r="W80" s="304"/>
      <c r="X80" s="354">
        <f t="shared" si="7"/>
        <v>0</v>
      </c>
      <c r="Y80" s="354">
        <f t="shared" si="7"/>
        <v>0</v>
      </c>
      <c r="Z80" s="304"/>
      <c r="AA80" s="304"/>
      <c r="AB80" s="304"/>
      <c r="AC80" s="304"/>
    </row>
    <row r="81" spans="1:29" ht="25.5" customHeight="1" x14ac:dyDescent="0.25">
      <c r="A81" s="271" t="s">
        <v>131</v>
      </c>
      <c r="B81" s="240" t="s">
        <v>132</v>
      </c>
      <c r="C81" s="275" t="s">
        <v>35</v>
      </c>
      <c r="D81" s="245"/>
      <c r="E81" s="245"/>
      <c r="F81" s="245"/>
      <c r="G81" s="245"/>
      <c r="H81" s="245"/>
      <c r="I81" s="245"/>
      <c r="J81" s="245"/>
      <c r="K81" s="245"/>
      <c r="L81" s="245"/>
      <c r="M81" s="304"/>
      <c r="N81" s="304"/>
      <c r="O81" s="304"/>
      <c r="P81" s="304"/>
      <c r="Q81" s="304"/>
      <c r="R81" s="304"/>
      <c r="S81" s="304"/>
      <c r="T81" s="304"/>
      <c r="U81" s="304"/>
      <c r="V81" s="304"/>
      <c r="W81" s="304"/>
      <c r="X81" s="354">
        <f t="shared" si="7"/>
        <v>0</v>
      </c>
      <c r="Y81" s="354">
        <f t="shared" si="7"/>
        <v>0</v>
      </c>
      <c r="Z81" s="304"/>
      <c r="AA81" s="304"/>
      <c r="AB81" s="304"/>
      <c r="AC81" s="304"/>
    </row>
    <row r="82" spans="1:29" x14ac:dyDescent="0.25">
      <c r="A82" s="271" t="s">
        <v>133</v>
      </c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54">
        <f t="shared" si="7"/>
        <v>0</v>
      </c>
      <c r="Y82" s="354">
        <f t="shared" si="7"/>
        <v>0</v>
      </c>
      <c r="Z82" s="304"/>
      <c r="AA82" s="304"/>
      <c r="AB82" s="304"/>
      <c r="AC82" s="304"/>
    </row>
    <row r="83" spans="1:29" x14ac:dyDescent="0.25">
      <c r="A83" s="271"/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304"/>
      <c r="N83" s="304"/>
      <c r="O83" s="304"/>
      <c r="P83" s="304"/>
      <c r="Q83" s="304"/>
      <c r="R83" s="304"/>
      <c r="S83" s="304"/>
      <c r="T83" s="304"/>
      <c r="U83" s="304"/>
      <c r="V83" s="304"/>
      <c r="W83" s="304"/>
      <c r="X83" s="354">
        <f t="shared" si="7"/>
        <v>0</v>
      </c>
      <c r="Y83" s="354">
        <f t="shared" si="7"/>
        <v>0</v>
      </c>
      <c r="Z83" s="304"/>
      <c r="AA83" s="304"/>
      <c r="AB83" s="304"/>
      <c r="AC83" s="304"/>
    </row>
    <row r="84" spans="1:29" ht="22.5" x14ac:dyDescent="0.25">
      <c r="A84" s="271" t="s">
        <v>134</v>
      </c>
      <c r="B84" s="240" t="s">
        <v>135</v>
      </c>
      <c r="C84" s="275" t="s">
        <v>35</v>
      </c>
      <c r="D84" s="245"/>
      <c r="E84" s="245"/>
      <c r="F84" s="245"/>
      <c r="G84" s="245"/>
      <c r="H84" s="245"/>
      <c r="I84" s="245"/>
      <c r="J84" s="245"/>
      <c r="K84" s="245"/>
      <c r="L84" s="245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54">
        <f t="shared" si="7"/>
        <v>0</v>
      </c>
      <c r="Y84" s="354">
        <f t="shared" si="7"/>
        <v>0</v>
      </c>
      <c r="Z84" s="304"/>
      <c r="AA84" s="304"/>
      <c r="AB84" s="304"/>
      <c r="AC84" s="304"/>
    </row>
    <row r="85" spans="1:29" x14ac:dyDescent="0.25">
      <c r="A85" s="271" t="s">
        <v>136</v>
      </c>
      <c r="B85" s="240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54">
        <f t="shared" si="7"/>
        <v>0</v>
      </c>
      <c r="Y85" s="354">
        <f t="shared" si="7"/>
        <v>0</v>
      </c>
      <c r="Z85" s="304"/>
      <c r="AA85" s="304"/>
      <c r="AB85" s="304"/>
      <c r="AC85" s="304"/>
    </row>
    <row r="86" spans="1:29" x14ac:dyDescent="0.25">
      <c r="A86" s="271" t="s">
        <v>137</v>
      </c>
      <c r="B86" s="242" t="s">
        <v>138</v>
      </c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54">
        <f t="shared" si="7"/>
        <v>0</v>
      </c>
      <c r="Y86" s="354">
        <f t="shared" si="7"/>
        <v>0</v>
      </c>
      <c r="Z86" s="304"/>
      <c r="AA86" s="304"/>
      <c r="AB86" s="304"/>
      <c r="AC86" s="304"/>
    </row>
    <row r="87" spans="1:29" ht="67.5" x14ac:dyDescent="0.25">
      <c r="A87" s="271" t="s">
        <v>139</v>
      </c>
      <c r="B87" s="239" t="s">
        <v>140</v>
      </c>
      <c r="C87" s="271"/>
      <c r="D87" s="271"/>
      <c r="E87" s="271"/>
      <c r="F87" s="271"/>
      <c r="G87" s="271"/>
      <c r="H87" s="271"/>
      <c r="I87" s="271"/>
      <c r="J87" s="271"/>
      <c r="K87" s="245"/>
      <c r="L87" s="245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54">
        <f t="shared" si="7"/>
        <v>0</v>
      </c>
      <c r="Y87" s="354">
        <f t="shared" si="7"/>
        <v>0</v>
      </c>
      <c r="Z87" s="304"/>
      <c r="AA87" s="304"/>
      <c r="AB87" s="304"/>
      <c r="AC87" s="304"/>
    </row>
    <row r="88" spans="1:29" x14ac:dyDescent="0.25">
      <c r="A88" s="271" t="s">
        <v>130</v>
      </c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54">
        <f t="shared" ref="X88:Y102" si="39">U88</f>
        <v>0</v>
      </c>
      <c r="Y88" s="354">
        <f t="shared" si="39"/>
        <v>0</v>
      </c>
      <c r="Z88" s="304"/>
      <c r="AA88" s="304"/>
      <c r="AB88" s="304"/>
      <c r="AC88" s="304"/>
    </row>
    <row r="89" spans="1:29" x14ac:dyDescent="0.25">
      <c r="A89" s="271"/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304"/>
      <c r="N89" s="304"/>
      <c r="O89" s="304"/>
      <c r="P89" s="304"/>
      <c r="Q89" s="304"/>
      <c r="R89" s="304"/>
      <c r="S89" s="304"/>
      <c r="T89" s="304"/>
      <c r="U89" s="304"/>
      <c r="V89" s="304"/>
      <c r="W89" s="304"/>
      <c r="X89" s="354">
        <f t="shared" si="39"/>
        <v>0</v>
      </c>
      <c r="Y89" s="354">
        <f t="shared" si="39"/>
        <v>0</v>
      </c>
      <c r="Z89" s="304"/>
      <c r="AA89" s="304"/>
      <c r="AB89" s="304"/>
      <c r="AC89" s="304"/>
    </row>
    <row r="90" spans="1:29" ht="22.5" x14ac:dyDescent="0.25">
      <c r="A90" s="271" t="s">
        <v>141</v>
      </c>
      <c r="B90" s="240" t="s">
        <v>142</v>
      </c>
      <c r="C90" s="275" t="s">
        <v>35</v>
      </c>
      <c r="D90" s="245"/>
      <c r="E90" s="245"/>
      <c r="F90" s="245"/>
      <c r="G90" s="245"/>
      <c r="H90" s="245"/>
      <c r="I90" s="245"/>
      <c r="J90" s="245"/>
      <c r="K90" s="245"/>
      <c r="L90" s="245"/>
      <c r="M90" s="304"/>
      <c r="N90" s="304"/>
      <c r="O90" s="304"/>
      <c r="P90" s="304"/>
      <c r="Q90" s="304"/>
      <c r="R90" s="304"/>
      <c r="S90" s="304"/>
      <c r="T90" s="304"/>
      <c r="U90" s="304"/>
      <c r="V90" s="304"/>
      <c r="W90" s="304"/>
      <c r="X90" s="354">
        <f t="shared" si="39"/>
        <v>0</v>
      </c>
      <c r="Y90" s="354">
        <f t="shared" si="39"/>
        <v>0</v>
      </c>
      <c r="Z90" s="304"/>
      <c r="AA90" s="304"/>
      <c r="AB90" s="304"/>
      <c r="AC90" s="304"/>
    </row>
    <row r="91" spans="1:29" x14ac:dyDescent="0.25">
      <c r="A91" s="271" t="s">
        <v>143</v>
      </c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304"/>
      <c r="N91" s="304"/>
      <c r="O91" s="304"/>
      <c r="P91" s="304"/>
      <c r="Q91" s="304"/>
      <c r="R91" s="304"/>
      <c r="S91" s="304"/>
      <c r="T91" s="304"/>
      <c r="U91" s="304"/>
      <c r="V91" s="304"/>
      <c r="W91" s="304"/>
      <c r="X91" s="354">
        <f t="shared" si="39"/>
        <v>0</v>
      </c>
      <c r="Y91" s="354">
        <f t="shared" si="39"/>
        <v>0</v>
      </c>
      <c r="Z91" s="304"/>
      <c r="AA91" s="304"/>
      <c r="AB91" s="304"/>
      <c r="AC91" s="304"/>
    </row>
    <row r="92" spans="1:29" x14ac:dyDescent="0.25">
      <c r="A92" s="271"/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54">
        <f t="shared" si="39"/>
        <v>0</v>
      </c>
      <c r="Y92" s="354">
        <f t="shared" si="39"/>
        <v>0</v>
      </c>
      <c r="Z92" s="304"/>
      <c r="AA92" s="304"/>
      <c r="AB92" s="304"/>
      <c r="AC92" s="304"/>
    </row>
    <row r="93" spans="1:29" ht="22.5" x14ac:dyDescent="0.25">
      <c r="A93" s="271" t="s">
        <v>144</v>
      </c>
      <c r="B93" s="240" t="s">
        <v>145</v>
      </c>
      <c r="C93" s="275" t="s">
        <v>35</v>
      </c>
      <c r="D93" s="245"/>
      <c r="E93" s="245"/>
      <c r="F93" s="245"/>
      <c r="G93" s="245"/>
      <c r="H93" s="245"/>
      <c r="I93" s="245"/>
      <c r="J93" s="245"/>
      <c r="K93" s="245"/>
      <c r="L93" s="245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304"/>
      <c r="X93" s="354">
        <f t="shared" si="39"/>
        <v>0</v>
      </c>
      <c r="Y93" s="354">
        <f t="shared" si="39"/>
        <v>0</v>
      </c>
      <c r="Z93" s="304"/>
      <c r="AA93" s="304"/>
      <c r="AB93" s="304"/>
      <c r="AC93" s="304"/>
    </row>
    <row r="94" spans="1:29" x14ac:dyDescent="0.25">
      <c r="A94" s="271" t="s">
        <v>146</v>
      </c>
      <c r="B94" s="240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54">
        <f t="shared" si="39"/>
        <v>0</v>
      </c>
      <c r="Y94" s="354">
        <f t="shared" si="39"/>
        <v>0</v>
      </c>
      <c r="Z94" s="304"/>
      <c r="AA94" s="304"/>
      <c r="AB94" s="304"/>
      <c r="AC94" s="304"/>
    </row>
    <row r="95" spans="1:29" x14ac:dyDescent="0.25">
      <c r="A95" s="271"/>
      <c r="B95" s="240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54">
        <f t="shared" si="39"/>
        <v>0</v>
      </c>
      <c r="Y95" s="354">
        <f t="shared" si="39"/>
        <v>0</v>
      </c>
      <c r="Z95" s="304"/>
      <c r="AA95" s="304"/>
      <c r="AB95" s="304"/>
      <c r="AC95" s="304"/>
    </row>
    <row r="96" spans="1:29" x14ac:dyDescent="0.25">
      <c r="A96" s="271"/>
      <c r="B96" s="240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54">
        <f t="shared" si="39"/>
        <v>0</v>
      </c>
      <c r="Y96" s="354">
        <f t="shared" si="39"/>
        <v>0</v>
      </c>
      <c r="Z96" s="304"/>
      <c r="AA96" s="304"/>
      <c r="AB96" s="304"/>
      <c r="AC96" s="304"/>
    </row>
    <row r="97" spans="1:29" ht="12.75" customHeight="1" x14ac:dyDescent="0.25">
      <c r="A97" s="932" t="s">
        <v>327</v>
      </c>
      <c r="B97" s="940"/>
      <c r="C97" s="940"/>
      <c r="D97" s="940"/>
      <c r="E97" s="940"/>
      <c r="F97" s="940"/>
      <c r="G97" s="940"/>
      <c r="H97" s="940"/>
      <c r="I97" s="940"/>
      <c r="J97" s="940"/>
      <c r="K97" s="940"/>
      <c r="L97" s="272"/>
      <c r="M97" s="358">
        <f>SUM(M98+M101)</f>
        <v>347000</v>
      </c>
      <c r="N97" s="358">
        <f t="shared" ref="N97:AC97" si="40">SUM(N98+N101)</f>
        <v>0</v>
      </c>
      <c r="O97" s="358">
        <f t="shared" si="40"/>
        <v>347000</v>
      </c>
      <c r="P97" s="358">
        <f t="shared" si="40"/>
        <v>347000</v>
      </c>
      <c r="Q97" s="358">
        <f t="shared" si="40"/>
        <v>0</v>
      </c>
      <c r="R97" s="358">
        <f t="shared" si="40"/>
        <v>318300</v>
      </c>
      <c r="S97" s="358">
        <f t="shared" si="40"/>
        <v>318300</v>
      </c>
      <c r="T97" s="358">
        <f t="shared" si="40"/>
        <v>0</v>
      </c>
      <c r="U97" s="358">
        <f t="shared" si="40"/>
        <v>337398</v>
      </c>
      <c r="V97" s="358">
        <f t="shared" si="40"/>
        <v>337398</v>
      </c>
      <c r="W97" s="358">
        <f t="shared" si="40"/>
        <v>0</v>
      </c>
      <c r="X97" s="358">
        <f t="shared" si="40"/>
        <v>347000</v>
      </c>
      <c r="Y97" s="358">
        <f t="shared" si="40"/>
        <v>347000</v>
      </c>
      <c r="Z97" s="358">
        <f t="shared" si="40"/>
        <v>0</v>
      </c>
      <c r="AA97" s="358">
        <f t="shared" si="40"/>
        <v>347000</v>
      </c>
      <c r="AB97" s="358">
        <f t="shared" si="40"/>
        <v>347000</v>
      </c>
      <c r="AC97" s="358">
        <f t="shared" si="40"/>
        <v>0</v>
      </c>
    </row>
    <row r="98" spans="1:29" ht="67.5" x14ac:dyDescent="0.25">
      <c r="A98" s="941" t="s">
        <v>182</v>
      </c>
      <c r="B98" s="952" t="s">
        <v>456</v>
      </c>
      <c r="C98" s="953" t="s">
        <v>35</v>
      </c>
      <c r="D98" s="954"/>
      <c r="E98" s="241" t="s">
        <v>37</v>
      </c>
      <c r="F98" s="241" t="s">
        <v>74</v>
      </c>
      <c r="G98" s="241"/>
      <c r="H98" s="241"/>
      <c r="I98" s="241" t="s">
        <v>442</v>
      </c>
      <c r="J98" s="241" t="s">
        <v>443</v>
      </c>
      <c r="K98" s="241" t="s">
        <v>444</v>
      </c>
      <c r="L98" s="272"/>
      <c r="M98" s="358">
        <f>SUM(M99:M100)</f>
        <v>100000</v>
      </c>
      <c r="N98" s="358">
        <f t="shared" ref="N98:AC98" si="41">SUM(N99:N100)</f>
        <v>0</v>
      </c>
      <c r="O98" s="358">
        <f t="shared" si="41"/>
        <v>100000</v>
      </c>
      <c r="P98" s="358">
        <f t="shared" si="41"/>
        <v>100000</v>
      </c>
      <c r="Q98" s="358">
        <f t="shared" si="41"/>
        <v>0</v>
      </c>
      <c r="R98" s="358">
        <f t="shared" si="41"/>
        <v>106100</v>
      </c>
      <c r="S98" s="358">
        <f t="shared" si="41"/>
        <v>106100</v>
      </c>
      <c r="T98" s="358">
        <f t="shared" si="41"/>
        <v>0</v>
      </c>
      <c r="U98" s="358">
        <f t="shared" si="41"/>
        <v>112466</v>
      </c>
      <c r="V98" s="358">
        <f t="shared" si="41"/>
        <v>112466</v>
      </c>
      <c r="W98" s="358">
        <f t="shared" si="41"/>
        <v>0</v>
      </c>
      <c r="X98" s="358">
        <f t="shared" si="41"/>
        <v>100000</v>
      </c>
      <c r="Y98" s="358">
        <f t="shared" si="41"/>
        <v>100000</v>
      </c>
      <c r="Z98" s="358">
        <f t="shared" si="41"/>
        <v>0</v>
      </c>
      <c r="AA98" s="358">
        <f t="shared" si="41"/>
        <v>100000</v>
      </c>
      <c r="AB98" s="358">
        <f t="shared" si="41"/>
        <v>100000</v>
      </c>
      <c r="AC98" s="358">
        <f t="shared" si="41"/>
        <v>0</v>
      </c>
    </row>
    <row r="99" spans="1:29" x14ac:dyDescent="0.25">
      <c r="A99" s="950"/>
      <c r="B99" s="952"/>
      <c r="C99" s="953"/>
      <c r="D99" s="954"/>
      <c r="E99" s="245" t="s">
        <v>37</v>
      </c>
      <c r="F99" s="245" t="s">
        <v>74</v>
      </c>
      <c r="G99" s="245" t="s">
        <v>457</v>
      </c>
      <c r="H99" s="245" t="s">
        <v>458</v>
      </c>
      <c r="I99" s="245"/>
      <c r="J99" s="245"/>
      <c r="K99" s="245"/>
      <c r="L99" s="245"/>
      <c r="M99" s="304">
        <v>100000</v>
      </c>
      <c r="N99" s="304"/>
      <c r="O99" s="304">
        <f>SUM(P99:Q99)</f>
        <v>100000</v>
      </c>
      <c r="P99" s="304">
        <v>100000</v>
      </c>
      <c r="Q99" s="304">
        <v>0</v>
      </c>
      <c r="R99" s="304">
        <f>SUM(S99:T99)</f>
        <v>74270</v>
      </c>
      <c r="S99" s="304">
        <v>74270</v>
      </c>
      <c r="T99" s="304">
        <v>0</v>
      </c>
      <c r="U99" s="304">
        <f>SUM(V99:W99)</f>
        <v>78726</v>
      </c>
      <c r="V99" s="304">
        <v>78726</v>
      </c>
      <c r="W99" s="304">
        <v>0</v>
      </c>
      <c r="X99" s="354">
        <f>Y99+Z99</f>
        <v>100000</v>
      </c>
      <c r="Y99" s="354">
        <f>P99</f>
        <v>100000</v>
      </c>
      <c r="Z99" s="358">
        <f t="shared" ref="Z99:AC99" si="42">SUM(Z100:Z101)</f>
        <v>0</v>
      </c>
      <c r="AA99" s="304">
        <f>AB99+AC99</f>
        <v>100000</v>
      </c>
      <c r="AB99" s="304">
        <v>100000</v>
      </c>
      <c r="AC99" s="358">
        <f t="shared" si="42"/>
        <v>0</v>
      </c>
    </row>
    <row r="100" spans="1:29" x14ac:dyDescent="0.25">
      <c r="A100" s="951"/>
      <c r="B100" s="952"/>
      <c r="C100" s="953"/>
      <c r="D100" s="954"/>
      <c r="E100" s="245"/>
      <c r="F100" s="245"/>
      <c r="G100" s="245"/>
      <c r="H100" s="245"/>
      <c r="I100" s="245"/>
      <c r="J100" s="245"/>
      <c r="K100" s="245"/>
      <c r="L100" s="245"/>
      <c r="M100" s="304"/>
      <c r="N100" s="304"/>
      <c r="O100" s="304"/>
      <c r="P100" s="304"/>
      <c r="Q100" s="304">
        <v>0</v>
      </c>
      <c r="R100" s="304">
        <f>SUM(S100:T100)</f>
        <v>31830</v>
      </c>
      <c r="S100" s="304">
        <v>31830</v>
      </c>
      <c r="T100" s="304">
        <v>0</v>
      </c>
      <c r="U100" s="304">
        <f>SUM(V100:W100)</f>
        <v>33740</v>
      </c>
      <c r="V100" s="304">
        <v>33740</v>
      </c>
      <c r="W100" s="304">
        <v>0</v>
      </c>
      <c r="X100" s="354">
        <v>0</v>
      </c>
      <c r="Y100" s="354">
        <v>0</v>
      </c>
      <c r="Z100" s="304"/>
      <c r="AA100" s="304"/>
      <c r="AB100" s="304"/>
      <c r="AC100" s="304">
        <v>0</v>
      </c>
    </row>
    <row r="101" spans="1:29" ht="85.5" customHeight="1" x14ac:dyDescent="0.25">
      <c r="A101" s="271" t="s">
        <v>459</v>
      </c>
      <c r="B101" s="240" t="s">
        <v>460</v>
      </c>
      <c r="C101" s="245"/>
      <c r="D101" s="245"/>
      <c r="E101" s="245" t="s">
        <v>104</v>
      </c>
      <c r="F101" s="245" t="s">
        <v>36</v>
      </c>
      <c r="G101" s="245" t="s">
        <v>461</v>
      </c>
      <c r="H101" s="245" t="s">
        <v>458</v>
      </c>
      <c r="I101" s="245"/>
      <c r="J101" s="245"/>
      <c r="K101" s="245"/>
      <c r="L101" s="514"/>
      <c r="M101" s="357">
        <v>247000</v>
      </c>
      <c r="N101" s="357"/>
      <c r="O101" s="304">
        <f>SUM(P101:Q101)</f>
        <v>247000</v>
      </c>
      <c r="P101" s="357">
        <v>247000</v>
      </c>
      <c r="Q101" s="357">
        <v>0</v>
      </c>
      <c r="R101" s="304">
        <f>SUM(S101:T101)</f>
        <v>212200</v>
      </c>
      <c r="S101" s="357">
        <v>212200</v>
      </c>
      <c r="T101" s="357">
        <v>0</v>
      </c>
      <c r="U101" s="304">
        <f>SUM(V101:W101)</f>
        <v>224932</v>
      </c>
      <c r="V101" s="357">
        <v>224932</v>
      </c>
      <c r="W101" s="357">
        <v>0</v>
      </c>
      <c r="X101" s="354">
        <f>Y101+Z101</f>
        <v>247000</v>
      </c>
      <c r="Y101" s="354">
        <f>P101</f>
        <v>247000</v>
      </c>
      <c r="Z101" s="304">
        <v>0</v>
      </c>
      <c r="AA101" s="304">
        <f>AB101+AC101</f>
        <v>247000</v>
      </c>
      <c r="AB101" s="357">
        <v>247000</v>
      </c>
      <c r="AC101" s="304">
        <v>0</v>
      </c>
    </row>
    <row r="102" spans="1:29" ht="14.25" customHeight="1" x14ac:dyDescent="0.25">
      <c r="A102" s="969" t="s">
        <v>265</v>
      </c>
      <c r="B102" s="970"/>
      <c r="C102" s="970"/>
      <c r="D102" s="970"/>
      <c r="E102" s="970"/>
      <c r="F102" s="970"/>
      <c r="G102" s="970"/>
      <c r="H102" s="970"/>
      <c r="I102" s="970"/>
      <c r="J102" s="970"/>
      <c r="K102" s="971"/>
      <c r="L102" s="272"/>
      <c r="M102" s="358"/>
      <c r="N102" s="358"/>
      <c r="O102" s="358"/>
      <c r="P102" s="358"/>
      <c r="Q102" s="358"/>
      <c r="R102" s="358"/>
      <c r="S102" s="358"/>
      <c r="T102" s="358"/>
      <c r="U102" s="358"/>
      <c r="V102" s="358"/>
      <c r="W102" s="358"/>
      <c r="X102" s="354">
        <f>U102</f>
        <v>0</v>
      </c>
      <c r="Y102" s="354">
        <f t="shared" si="39"/>
        <v>0</v>
      </c>
      <c r="Z102" s="357">
        <v>0</v>
      </c>
      <c r="AA102" s="358"/>
      <c r="AB102" s="358"/>
      <c r="AC102" s="357">
        <v>0</v>
      </c>
    </row>
    <row r="103" spans="1:29" ht="22.5" customHeight="1" x14ac:dyDescent="0.25">
      <c r="A103" s="271" t="s">
        <v>152</v>
      </c>
      <c r="B103" s="245"/>
      <c r="C103" s="516" t="s">
        <v>35</v>
      </c>
      <c r="D103" s="245"/>
      <c r="E103" s="245"/>
      <c r="F103" s="245"/>
      <c r="G103" s="245"/>
      <c r="H103" s="245"/>
      <c r="I103" s="245"/>
      <c r="J103" s="245"/>
      <c r="K103" s="245"/>
      <c r="L103" s="245"/>
      <c r="M103" s="304"/>
      <c r="N103" s="304"/>
      <c r="O103" s="304"/>
      <c r="P103" s="304"/>
      <c r="Q103" s="304"/>
      <c r="R103" s="304"/>
      <c r="S103" s="304"/>
      <c r="T103" s="304"/>
      <c r="U103" s="304"/>
      <c r="V103" s="304"/>
      <c r="W103" s="304"/>
      <c r="X103" s="358"/>
      <c r="Y103" s="358"/>
      <c r="Z103" s="358"/>
      <c r="AA103" s="304"/>
      <c r="AB103" s="304"/>
      <c r="AC103" s="358"/>
    </row>
    <row r="104" spans="1:29" ht="42.75" customHeight="1" x14ac:dyDescent="0.25">
      <c r="A104" s="271" t="s">
        <v>153</v>
      </c>
      <c r="B104" s="245"/>
      <c r="C104" s="516" t="s">
        <v>35</v>
      </c>
      <c r="D104" s="245"/>
      <c r="E104" s="245"/>
      <c r="F104" s="245"/>
      <c r="G104" s="245"/>
      <c r="H104" s="245"/>
      <c r="I104" s="245"/>
      <c r="J104" s="245"/>
      <c r="K104" s="245"/>
      <c r="L104" s="245"/>
      <c r="M104" s="304"/>
      <c r="N104" s="304"/>
      <c r="O104" s="304"/>
      <c r="P104" s="304"/>
      <c r="Q104" s="304"/>
      <c r="R104" s="304"/>
      <c r="S104" s="304"/>
      <c r="T104" s="304"/>
      <c r="U104" s="304"/>
      <c r="V104" s="304"/>
      <c r="W104" s="304"/>
      <c r="X104" s="304"/>
      <c r="Y104" s="304"/>
      <c r="Z104" s="304"/>
      <c r="AA104" s="304"/>
      <c r="AB104" s="304"/>
      <c r="AC104" s="304"/>
    </row>
    <row r="105" spans="1:29" ht="19.5" customHeight="1" x14ac:dyDescent="0.25">
      <c r="A105" s="932"/>
      <c r="B105" s="957"/>
      <c r="C105" s="957"/>
      <c r="D105" s="957"/>
      <c r="E105" s="957"/>
      <c r="F105" s="957"/>
      <c r="G105" s="957"/>
      <c r="H105" s="957"/>
      <c r="I105" s="957"/>
      <c r="J105" s="957"/>
      <c r="K105" s="957"/>
      <c r="L105" s="958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304"/>
      <c r="AA105" s="304"/>
      <c r="AB105" s="304"/>
      <c r="AC105" s="304"/>
    </row>
    <row r="106" spans="1:29" ht="22.5" x14ac:dyDescent="0.25">
      <c r="A106" s="517" t="s">
        <v>155</v>
      </c>
      <c r="B106" s="499" t="s">
        <v>156</v>
      </c>
      <c r="C106" s="518"/>
      <c r="D106" s="352"/>
      <c r="E106" s="352"/>
      <c r="F106" s="352"/>
      <c r="G106" s="352"/>
      <c r="H106" s="352"/>
      <c r="I106" s="352"/>
      <c r="J106" s="352"/>
      <c r="K106" s="352"/>
      <c r="L106" s="352"/>
      <c r="M106" s="352"/>
      <c r="N106" s="352"/>
      <c r="O106" s="352"/>
      <c r="P106" s="352"/>
      <c r="Q106" s="352"/>
      <c r="R106" s="352"/>
      <c r="S106" s="352"/>
      <c r="T106" s="352"/>
      <c r="U106" s="352"/>
      <c r="V106" s="352"/>
      <c r="W106" s="352"/>
      <c r="X106" s="304"/>
      <c r="Y106" s="304"/>
      <c r="Z106" s="304"/>
      <c r="AA106" s="497"/>
      <c r="AB106" s="497"/>
      <c r="AC106" s="304"/>
    </row>
    <row r="107" spans="1:29" x14ac:dyDescent="0.25">
      <c r="A107" s="517" t="s">
        <v>157</v>
      </c>
      <c r="B107" s="499"/>
      <c r="C107" s="518"/>
      <c r="D107" s="352"/>
      <c r="E107" s="352"/>
      <c r="F107" s="352"/>
      <c r="G107" s="352"/>
      <c r="H107" s="352"/>
      <c r="I107" s="352"/>
      <c r="J107" s="352"/>
      <c r="K107" s="352"/>
      <c r="L107" s="352"/>
      <c r="M107" s="352"/>
      <c r="N107" s="352"/>
      <c r="O107" s="352"/>
      <c r="P107" s="352"/>
      <c r="Q107" s="352"/>
      <c r="R107" s="352"/>
      <c r="S107" s="352"/>
      <c r="T107" s="352"/>
      <c r="U107" s="352"/>
      <c r="V107" s="352"/>
      <c r="W107" s="352"/>
      <c r="X107" s="497"/>
      <c r="Y107" s="497"/>
      <c r="Z107" s="497"/>
      <c r="AA107" s="497"/>
      <c r="AB107" s="497"/>
      <c r="AC107" s="497"/>
    </row>
    <row r="108" spans="1:29" x14ac:dyDescent="0.25">
      <c r="A108" s="517" t="s">
        <v>158</v>
      </c>
      <c r="B108" s="499"/>
      <c r="C108" s="518"/>
      <c r="D108" s="352"/>
      <c r="E108" s="352"/>
      <c r="F108" s="352"/>
      <c r="G108" s="352"/>
      <c r="H108" s="352"/>
      <c r="I108" s="352"/>
      <c r="J108" s="352"/>
      <c r="K108" s="352"/>
      <c r="L108" s="352"/>
      <c r="M108" s="352"/>
      <c r="N108" s="352"/>
      <c r="O108" s="352"/>
      <c r="P108" s="352"/>
      <c r="Q108" s="352"/>
      <c r="R108" s="352"/>
      <c r="S108" s="352"/>
      <c r="T108" s="352"/>
      <c r="U108" s="352"/>
      <c r="V108" s="352"/>
      <c r="W108" s="352"/>
      <c r="X108" s="497"/>
      <c r="Y108" s="497"/>
      <c r="Z108" s="497"/>
      <c r="AA108" s="497"/>
      <c r="AB108" s="497"/>
      <c r="AC108" s="497"/>
    </row>
    <row r="109" spans="1:29" ht="56.25" x14ac:dyDescent="0.25">
      <c r="A109" s="517" t="s">
        <v>159</v>
      </c>
      <c r="B109" s="499" t="s">
        <v>462</v>
      </c>
      <c r="C109" s="518"/>
      <c r="D109" s="352"/>
      <c r="E109" s="352"/>
      <c r="F109" s="352"/>
      <c r="G109" s="352"/>
      <c r="H109" s="352"/>
      <c r="I109" s="352"/>
      <c r="J109" s="352"/>
      <c r="K109" s="352"/>
      <c r="L109" s="352"/>
      <c r="M109" s="352"/>
      <c r="N109" s="352"/>
      <c r="O109" s="352"/>
      <c r="P109" s="352"/>
      <c r="Q109" s="352"/>
      <c r="R109" s="352"/>
      <c r="S109" s="352"/>
      <c r="T109" s="352"/>
      <c r="U109" s="352"/>
      <c r="V109" s="352"/>
      <c r="W109" s="352"/>
      <c r="X109" s="497"/>
      <c r="Y109" s="497"/>
      <c r="Z109" s="497"/>
      <c r="AA109" s="497"/>
      <c r="AB109" s="497"/>
      <c r="AC109" s="497"/>
    </row>
    <row r="110" spans="1:29" x14ac:dyDescent="0.25">
      <c r="A110" s="517" t="s">
        <v>161</v>
      </c>
      <c r="B110" s="499"/>
      <c r="C110" s="518"/>
      <c r="D110" s="352"/>
      <c r="E110" s="352"/>
      <c r="F110" s="352"/>
      <c r="G110" s="352"/>
      <c r="H110" s="352"/>
      <c r="I110" s="352"/>
      <c r="J110" s="352"/>
      <c r="K110" s="352"/>
      <c r="L110" s="352"/>
      <c r="M110" s="352"/>
      <c r="N110" s="352"/>
      <c r="O110" s="352"/>
      <c r="P110" s="352"/>
      <c r="Q110" s="352"/>
      <c r="R110" s="352"/>
      <c r="S110" s="352"/>
      <c r="T110" s="352"/>
      <c r="U110" s="352"/>
      <c r="V110" s="352"/>
      <c r="W110" s="352"/>
      <c r="X110" s="497"/>
      <c r="Y110" s="497"/>
      <c r="Z110" s="497"/>
      <c r="AA110" s="497"/>
      <c r="AB110" s="497"/>
      <c r="AC110" s="497"/>
    </row>
    <row r="111" spans="1:29" x14ac:dyDescent="0.25">
      <c r="A111" s="517" t="s">
        <v>162</v>
      </c>
      <c r="B111" s="499"/>
      <c r="C111" s="518"/>
      <c r="D111" s="352"/>
      <c r="E111" s="352"/>
      <c r="F111" s="352"/>
      <c r="G111" s="352"/>
      <c r="H111" s="352"/>
      <c r="I111" s="352"/>
      <c r="J111" s="352"/>
      <c r="K111" s="352"/>
      <c r="L111" s="352"/>
      <c r="M111" s="352"/>
      <c r="N111" s="352"/>
      <c r="O111" s="352"/>
      <c r="P111" s="352"/>
      <c r="Q111" s="352"/>
      <c r="R111" s="352"/>
      <c r="S111" s="352"/>
      <c r="T111" s="352"/>
      <c r="U111" s="352"/>
      <c r="V111" s="352"/>
      <c r="W111" s="352"/>
      <c r="X111" s="497"/>
      <c r="Y111" s="497"/>
      <c r="Z111" s="497"/>
      <c r="AA111" s="497"/>
      <c r="AB111" s="497"/>
      <c r="AC111" s="497"/>
    </row>
    <row r="112" spans="1:29" ht="18.75" customHeight="1" x14ac:dyDescent="0.25">
      <c r="A112" s="273" t="s">
        <v>163</v>
      </c>
      <c r="B112" s="969" t="s">
        <v>164</v>
      </c>
      <c r="C112" s="970"/>
      <c r="D112" s="970"/>
      <c r="E112" s="970"/>
      <c r="F112" s="970"/>
      <c r="G112" s="970"/>
      <c r="H112" s="645"/>
      <c r="I112" s="972"/>
      <c r="J112" s="972"/>
      <c r="K112" s="972"/>
      <c r="L112" s="973"/>
      <c r="M112" s="350"/>
      <c r="N112" s="304"/>
      <c r="O112" s="304"/>
      <c r="P112" s="304"/>
      <c r="Q112" s="304"/>
      <c r="R112" s="304"/>
      <c r="S112" s="304"/>
      <c r="T112" s="304"/>
      <c r="U112" s="304"/>
      <c r="V112" s="304"/>
      <c r="W112" s="304"/>
      <c r="X112" s="497"/>
      <c r="Y112" s="497"/>
      <c r="Z112" s="497"/>
      <c r="AA112" s="304"/>
      <c r="AB112" s="304"/>
      <c r="AC112" s="497"/>
    </row>
    <row r="113" spans="1:29" ht="31.5" x14ac:dyDescent="0.25">
      <c r="A113" s="271" t="s">
        <v>165</v>
      </c>
      <c r="B113" s="272" t="s">
        <v>166</v>
      </c>
      <c r="C113" s="273" t="s">
        <v>35</v>
      </c>
      <c r="D113" s="242"/>
      <c r="E113" s="245"/>
      <c r="F113" s="245"/>
      <c r="G113" s="245"/>
      <c r="H113" s="245"/>
      <c r="I113" s="245"/>
      <c r="J113" s="245"/>
      <c r="K113" s="245"/>
      <c r="L113" s="245"/>
      <c r="M113" s="304"/>
      <c r="N113" s="304"/>
      <c r="O113" s="304"/>
      <c r="P113" s="304"/>
      <c r="Q113" s="304"/>
      <c r="R113" s="304"/>
      <c r="S113" s="304"/>
      <c r="T113" s="304"/>
      <c r="U113" s="304"/>
      <c r="V113" s="304"/>
      <c r="W113" s="304"/>
      <c r="X113" s="304"/>
      <c r="Y113" s="304"/>
      <c r="Z113" s="304"/>
      <c r="AA113" s="304"/>
      <c r="AB113" s="304"/>
      <c r="AC113" s="304"/>
    </row>
    <row r="114" spans="1:29" x14ac:dyDescent="0.25">
      <c r="A114" s="274" t="s">
        <v>33</v>
      </c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304"/>
      <c r="N114" s="304"/>
      <c r="O114" s="304"/>
      <c r="P114" s="304"/>
      <c r="Q114" s="304"/>
      <c r="R114" s="304"/>
      <c r="S114" s="304"/>
      <c r="T114" s="304"/>
      <c r="U114" s="304"/>
      <c r="V114" s="304"/>
      <c r="W114" s="304"/>
      <c r="X114" s="304"/>
      <c r="Y114" s="304"/>
      <c r="Z114" s="304"/>
      <c r="AA114" s="304"/>
      <c r="AB114" s="304"/>
      <c r="AC114" s="304"/>
    </row>
    <row r="115" spans="1:29" ht="24" customHeight="1" x14ac:dyDescent="0.25">
      <c r="A115" s="271" t="s">
        <v>49</v>
      </c>
      <c r="B115" s="245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304"/>
      <c r="N115" s="304"/>
      <c r="O115" s="304"/>
      <c r="P115" s="304"/>
      <c r="Q115" s="304"/>
      <c r="R115" s="304"/>
      <c r="S115" s="304"/>
      <c r="T115" s="304"/>
      <c r="U115" s="304"/>
      <c r="V115" s="304"/>
      <c r="W115" s="304"/>
      <c r="X115" s="304"/>
      <c r="Y115" s="304"/>
      <c r="Z115" s="304"/>
      <c r="AA115" s="304"/>
      <c r="AB115" s="304"/>
      <c r="AC115" s="304"/>
    </row>
    <row r="116" spans="1:29" ht="42" x14ac:dyDescent="0.25">
      <c r="A116" s="271" t="s">
        <v>167</v>
      </c>
      <c r="B116" s="272" t="s">
        <v>168</v>
      </c>
      <c r="C116" s="275" t="s">
        <v>35</v>
      </c>
      <c r="D116" s="275"/>
      <c r="E116" s="245"/>
      <c r="F116" s="245"/>
      <c r="G116" s="245"/>
      <c r="H116" s="245"/>
      <c r="I116" s="245"/>
      <c r="J116" s="245"/>
      <c r="K116" s="245"/>
      <c r="L116" s="245"/>
      <c r="M116" s="304"/>
      <c r="N116" s="304"/>
      <c r="O116" s="304"/>
      <c r="P116" s="304"/>
      <c r="Q116" s="304"/>
      <c r="R116" s="304"/>
      <c r="S116" s="304"/>
      <c r="T116" s="304"/>
      <c r="U116" s="304"/>
      <c r="V116" s="304"/>
      <c r="W116" s="304"/>
      <c r="X116" s="304"/>
      <c r="Y116" s="304"/>
      <c r="Z116" s="304"/>
      <c r="AA116" s="304"/>
      <c r="AB116" s="304"/>
      <c r="AC116" s="304"/>
    </row>
    <row r="117" spans="1:29" x14ac:dyDescent="0.25">
      <c r="A117" s="271" t="s">
        <v>64</v>
      </c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304"/>
      <c r="N117" s="304"/>
      <c r="O117" s="304"/>
      <c r="P117" s="304"/>
      <c r="Q117" s="304"/>
      <c r="R117" s="304"/>
      <c r="S117" s="304"/>
      <c r="T117" s="304"/>
      <c r="U117" s="304"/>
      <c r="V117" s="304"/>
      <c r="W117" s="304"/>
      <c r="X117" s="304"/>
      <c r="Y117" s="304"/>
      <c r="Z117" s="304"/>
      <c r="AA117" s="304"/>
      <c r="AB117" s="304"/>
      <c r="AC117" s="304"/>
    </row>
    <row r="118" spans="1:29" x14ac:dyDescent="0.25">
      <c r="A118" s="271" t="s">
        <v>171</v>
      </c>
      <c r="B118" s="245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304"/>
      <c r="N118" s="304"/>
      <c r="O118" s="304"/>
      <c r="P118" s="304"/>
      <c r="Q118" s="304"/>
      <c r="R118" s="304"/>
      <c r="S118" s="304"/>
      <c r="T118" s="304"/>
      <c r="U118" s="304"/>
      <c r="V118" s="304"/>
      <c r="W118" s="304"/>
      <c r="X118" s="304"/>
      <c r="Y118" s="304"/>
      <c r="Z118" s="304"/>
      <c r="AA118" s="304"/>
      <c r="AB118" s="304"/>
      <c r="AC118" s="304"/>
    </row>
    <row r="119" spans="1:29" ht="31.5" x14ac:dyDescent="0.25">
      <c r="A119" s="242" t="s">
        <v>173</v>
      </c>
      <c r="B119" s="272" t="s">
        <v>174</v>
      </c>
      <c r="C119" s="275" t="s">
        <v>35</v>
      </c>
      <c r="D119" s="245"/>
      <c r="E119" s="245"/>
      <c r="F119" s="245"/>
      <c r="G119" s="245"/>
      <c r="H119" s="245"/>
      <c r="I119" s="245"/>
      <c r="J119" s="245"/>
      <c r="K119" s="245"/>
      <c r="L119" s="245"/>
      <c r="M119" s="304"/>
      <c r="N119" s="304"/>
      <c r="O119" s="304"/>
      <c r="P119" s="304"/>
      <c r="Q119" s="304"/>
      <c r="R119" s="304"/>
      <c r="S119" s="304"/>
      <c r="T119" s="304"/>
      <c r="U119" s="304"/>
      <c r="V119" s="304"/>
      <c r="W119" s="304"/>
      <c r="X119" s="304"/>
      <c r="Y119" s="304"/>
      <c r="Z119" s="304"/>
      <c r="AA119" s="304"/>
      <c r="AB119" s="304"/>
      <c r="AC119" s="304"/>
    </row>
    <row r="120" spans="1:29" x14ac:dyDescent="0.25">
      <c r="A120" s="271" t="s">
        <v>175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304"/>
      <c r="N120" s="304"/>
      <c r="O120" s="304"/>
      <c r="P120" s="304"/>
      <c r="Q120" s="304"/>
      <c r="R120" s="304"/>
      <c r="S120" s="304"/>
      <c r="T120" s="304"/>
      <c r="U120" s="304"/>
      <c r="V120" s="304"/>
      <c r="W120" s="304"/>
      <c r="X120" s="304"/>
      <c r="Y120" s="304"/>
      <c r="Z120" s="304"/>
      <c r="AA120" s="304"/>
      <c r="AB120" s="304"/>
      <c r="AC120" s="304"/>
    </row>
    <row r="121" spans="1:29" x14ac:dyDescent="0.25">
      <c r="A121" s="271" t="s">
        <v>176</v>
      </c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304"/>
      <c r="N121" s="304"/>
      <c r="O121" s="304"/>
      <c r="P121" s="304"/>
      <c r="Q121" s="304"/>
      <c r="R121" s="304"/>
      <c r="S121" s="304"/>
      <c r="T121" s="304"/>
      <c r="U121" s="304"/>
      <c r="V121" s="304"/>
      <c r="W121" s="304"/>
      <c r="X121" s="304"/>
      <c r="Y121" s="304"/>
      <c r="Z121" s="304"/>
      <c r="AA121" s="304"/>
      <c r="AB121" s="304"/>
      <c r="AC121" s="304"/>
    </row>
    <row r="122" spans="1:29" x14ac:dyDescent="0.25">
      <c r="A122" s="242" t="s">
        <v>177</v>
      </c>
      <c r="B122" s="242" t="s">
        <v>178</v>
      </c>
      <c r="C122" s="275" t="s">
        <v>35</v>
      </c>
      <c r="D122" s="245"/>
      <c r="E122" s="245"/>
      <c r="F122" s="245"/>
      <c r="G122" s="245"/>
      <c r="H122" s="245"/>
      <c r="I122" s="245"/>
      <c r="J122" s="245"/>
      <c r="K122" s="245"/>
      <c r="L122" s="245"/>
      <c r="M122" s="304"/>
      <c r="N122" s="304"/>
      <c r="O122" s="304"/>
      <c r="P122" s="304"/>
      <c r="Q122" s="304"/>
      <c r="R122" s="304"/>
      <c r="S122" s="304"/>
      <c r="T122" s="304"/>
      <c r="U122" s="304"/>
      <c r="V122" s="304"/>
      <c r="W122" s="304"/>
      <c r="X122" s="304"/>
      <c r="Y122" s="304"/>
      <c r="Z122" s="304"/>
      <c r="AA122" s="304"/>
      <c r="AB122" s="304"/>
      <c r="AC122" s="304"/>
    </row>
    <row r="123" spans="1:29" x14ac:dyDescent="0.25">
      <c r="A123" s="271" t="s">
        <v>179</v>
      </c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304"/>
      <c r="N123" s="304"/>
      <c r="O123" s="304"/>
      <c r="P123" s="304"/>
      <c r="Q123" s="304"/>
      <c r="R123" s="304"/>
      <c r="S123" s="304"/>
      <c r="T123" s="304"/>
      <c r="U123" s="304"/>
      <c r="V123" s="304"/>
      <c r="W123" s="304"/>
      <c r="X123" s="304"/>
      <c r="Y123" s="304"/>
      <c r="Z123" s="304"/>
      <c r="AA123" s="304"/>
      <c r="AB123" s="304"/>
      <c r="AC123" s="304"/>
    </row>
    <row r="124" spans="1:29" x14ac:dyDescent="0.25">
      <c r="A124" s="271" t="s">
        <v>180</v>
      </c>
      <c r="B124" s="242" t="s">
        <v>181</v>
      </c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304"/>
      <c r="N124" s="304"/>
      <c r="O124" s="304"/>
      <c r="P124" s="304"/>
      <c r="Q124" s="304"/>
      <c r="R124" s="304"/>
      <c r="S124" s="304"/>
      <c r="T124" s="304"/>
      <c r="U124" s="304"/>
      <c r="V124" s="304"/>
      <c r="W124" s="304"/>
      <c r="X124" s="304"/>
      <c r="Y124" s="304"/>
      <c r="Z124" s="304"/>
      <c r="AA124" s="304"/>
      <c r="AB124" s="304"/>
      <c r="AC124" s="304"/>
    </row>
    <row r="125" spans="1:29" x14ac:dyDescent="0.25">
      <c r="A125" s="271" t="s">
        <v>182</v>
      </c>
      <c r="B125" s="245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304"/>
      <c r="N125" s="304"/>
      <c r="O125" s="304"/>
      <c r="P125" s="304"/>
      <c r="Q125" s="304"/>
      <c r="R125" s="304"/>
      <c r="S125" s="304"/>
      <c r="T125" s="304"/>
      <c r="U125" s="304"/>
      <c r="V125" s="304"/>
      <c r="W125" s="304"/>
      <c r="X125" s="304"/>
      <c r="Y125" s="304"/>
      <c r="Z125" s="304"/>
      <c r="AA125" s="304"/>
      <c r="AB125" s="304"/>
      <c r="AC125" s="304"/>
    </row>
    <row r="126" spans="1:29" x14ac:dyDescent="0.25">
      <c r="A126" s="242" t="s">
        <v>183</v>
      </c>
      <c r="B126" s="242" t="s">
        <v>184</v>
      </c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304"/>
      <c r="N126" s="304"/>
      <c r="O126" s="304"/>
      <c r="P126" s="304"/>
      <c r="Q126" s="304"/>
      <c r="R126" s="304"/>
      <c r="S126" s="304"/>
      <c r="T126" s="304"/>
      <c r="U126" s="304"/>
      <c r="V126" s="304"/>
      <c r="W126" s="304"/>
      <c r="X126" s="304"/>
      <c r="Y126" s="304"/>
      <c r="Z126" s="304"/>
      <c r="AA126" s="304"/>
      <c r="AB126" s="304"/>
      <c r="AC126" s="304"/>
    </row>
    <row r="127" spans="1:29" x14ac:dyDescent="0.25">
      <c r="A127" s="271" t="s">
        <v>185</v>
      </c>
      <c r="B127" s="245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304"/>
      <c r="N127" s="304"/>
      <c r="O127" s="304"/>
      <c r="P127" s="304"/>
      <c r="Q127" s="304"/>
      <c r="R127" s="304"/>
      <c r="S127" s="304"/>
      <c r="T127" s="304"/>
      <c r="U127" s="304"/>
      <c r="V127" s="304"/>
      <c r="W127" s="304"/>
      <c r="X127" s="304"/>
      <c r="Y127" s="304"/>
      <c r="Z127" s="304"/>
      <c r="AA127" s="304"/>
      <c r="AB127" s="304"/>
      <c r="AC127" s="304"/>
    </row>
    <row r="128" spans="1:29" ht="21.75" customHeight="1" x14ac:dyDescent="0.25">
      <c r="A128" s="273" t="s">
        <v>186</v>
      </c>
      <c r="B128" s="969" t="s">
        <v>187</v>
      </c>
      <c r="C128" s="645"/>
      <c r="D128" s="645"/>
      <c r="E128" s="645"/>
      <c r="F128" s="645"/>
      <c r="G128" s="645"/>
      <c r="H128" s="645"/>
      <c r="I128" s="645"/>
      <c r="J128" s="645"/>
      <c r="K128" s="645"/>
      <c r="L128" s="272"/>
      <c r="M128" s="358"/>
      <c r="N128" s="358"/>
      <c r="O128" s="358"/>
      <c r="P128" s="358"/>
      <c r="Q128" s="358"/>
      <c r="R128" s="358"/>
      <c r="S128" s="358"/>
      <c r="T128" s="358"/>
      <c r="U128" s="358"/>
      <c r="V128" s="358"/>
      <c r="W128" s="358"/>
      <c r="X128" s="304"/>
      <c r="Y128" s="304"/>
      <c r="Z128" s="304"/>
      <c r="AA128" s="358"/>
      <c r="AB128" s="358"/>
      <c r="AC128" s="304"/>
    </row>
    <row r="129" spans="1:29" x14ac:dyDescent="0.25">
      <c r="A129" s="271" t="s">
        <v>33</v>
      </c>
      <c r="B129" s="245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304"/>
      <c r="N129" s="304"/>
      <c r="O129" s="304"/>
      <c r="P129" s="304"/>
      <c r="Q129" s="360"/>
      <c r="R129" s="360"/>
      <c r="S129" s="304"/>
      <c r="T129" s="304"/>
      <c r="U129" s="304"/>
      <c r="V129" s="304"/>
      <c r="W129" s="304"/>
      <c r="X129" s="358"/>
      <c r="Y129" s="358"/>
      <c r="Z129" s="358"/>
      <c r="AA129" s="304"/>
      <c r="AB129" s="304"/>
      <c r="AC129" s="358"/>
    </row>
    <row r="130" spans="1:29" x14ac:dyDescent="0.25">
      <c r="A130" s="274" t="s">
        <v>49</v>
      </c>
      <c r="B130" s="245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304"/>
      <c r="N130" s="304"/>
      <c r="O130" s="304"/>
      <c r="P130" s="304"/>
      <c r="Q130" s="304"/>
      <c r="R130" s="304"/>
      <c r="S130" s="304"/>
      <c r="T130" s="304"/>
      <c r="U130" s="304"/>
      <c r="V130" s="304"/>
      <c r="W130" s="304"/>
      <c r="X130" s="360"/>
      <c r="Y130" s="304"/>
      <c r="Z130" s="304"/>
      <c r="AA130" s="304"/>
      <c r="AB130" s="304"/>
      <c r="AC130" s="304"/>
    </row>
    <row r="131" spans="1:29" ht="27.75" customHeight="1" x14ac:dyDescent="0.25">
      <c r="A131" s="273" t="s">
        <v>188</v>
      </c>
      <c r="B131" s="932" t="s">
        <v>189</v>
      </c>
      <c r="C131" s="940"/>
      <c r="D131" s="940"/>
      <c r="E131" s="940"/>
      <c r="F131" s="940"/>
      <c r="G131" s="940"/>
      <c r="H131" s="940"/>
      <c r="I131" s="940"/>
      <c r="J131" s="940"/>
      <c r="K131" s="940"/>
      <c r="L131" s="940"/>
      <c r="M131" s="358"/>
      <c r="N131" s="358"/>
      <c r="O131" s="358"/>
      <c r="P131" s="358"/>
      <c r="Q131" s="358"/>
      <c r="R131" s="358"/>
      <c r="S131" s="358"/>
      <c r="T131" s="358"/>
      <c r="U131" s="358"/>
      <c r="V131" s="358"/>
      <c r="W131" s="358"/>
      <c r="X131" s="304"/>
      <c r="Y131" s="304"/>
      <c r="Z131" s="304"/>
      <c r="AA131" s="358"/>
      <c r="AB131" s="358"/>
      <c r="AC131" s="304"/>
    </row>
    <row r="132" spans="1:29" x14ac:dyDescent="0.25">
      <c r="A132" s="271" t="s">
        <v>190</v>
      </c>
      <c r="B132" s="245"/>
      <c r="C132" s="275"/>
      <c r="D132" s="245"/>
      <c r="E132" s="245"/>
      <c r="F132" s="245"/>
      <c r="G132" s="245"/>
      <c r="H132" s="245"/>
      <c r="I132" s="245"/>
      <c r="J132" s="245"/>
      <c r="K132" s="245"/>
      <c r="L132" s="245"/>
      <c r="M132" s="304"/>
      <c r="N132" s="304"/>
      <c r="O132" s="304"/>
      <c r="P132" s="304"/>
      <c r="Q132" s="304"/>
      <c r="R132" s="304"/>
      <c r="S132" s="304"/>
      <c r="T132" s="304"/>
      <c r="U132" s="304"/>
      <c r="V132" s="304"/>
      <c r="W132" s="304"/>
      <c r="X132" s="358"/>
      <c r="Y132" s="358"/>
      <c r="Z132" s="358"/>
      <c r="AA132" s="304"/>
      <c r="AB132" s="304"/>
      <c r="AC132" s="358"/>
    </row>
    <row r="133" spans="1:29" x14ac:dyDescent="0.25">
      <c r="A133" s="271" t="s">
        <v>167</v>
      </c>
      <c r="B133" s="245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304"/>
      <c r="N133" s="304"/>
      <c r="O133" s="304"/>
      <c r="P133" s="304"/>
      <c r="Q133" s="304"/>
      <c r="R133" s="304"/>
      <c r="S133" s="304"/>
      <c r="T133" s="304"/>
      <c r="U133" s="304"/>
      <c r="V133" s="304"/>
      <c r="W133" s="304"/>
      <c r="X133" s="304"/>
      <c r="Y133" s="304"/>
      <c r="Z133" s="304"/>
      <c r="AA133" s="304"/>
      <c r="AB133" s="304"/>
      <c r="AC133" s="304"/>
    </row>
    <row r="134" spans="1:29" x14ac:dyDescent="0.25">
      <c r="A134" s="273" t="s">
        <v>191</v>
      </c>
      <c r="B134" s="969" t="s">
        <v>192</v>
      </c>
      <c r="C134" s="970"/>
      <c r="D134" s="970"/>
      <c r="E134" s="974"/>
      <c r="F134" s="974"/>
      <c r="G134" s="974"/>
      <c r="H134" s="974"/>
      <c r="I134" s="645"/>
      <c r="J134" s="646"/>
      <c r="K134" s="245"/>
      <c r="L134" s="245"/>
      <c r="M134" s="361"/>
      <c r="N134" s="304"/>
      <c r="O134" s="350"/>
      <c r="P134" s="304"/>
      <c r="Q134" s="304"/>
      <c r="R134" s="350"/>
      <c r="S134" s="304"/>
      <c r="T134" s="304"/>
      <c r="U134" s="304"/>
      <c r="V134" s="350"/>
      <c r="W134" s="304"/>
      <c r="X134" s="304"/>
      <c r="Y134" s="304"/>
      <c r="Z134" s="304"/>
      <c r="AA134" s="350"/>
      <c r="AB134" s="304"/>
      <c r="AC134" s="304"/>
    </row>
    <row r="135" spans="1:29" x14ac:dyDescent="0.25">
      <c r="A135" s="271" t="s">
        <v>165</v>
      </c>
      <c r="B135" s="242" t="s">
        <v>193</v>
      </c>
      <c r="C135" s="275" t="s">
        <v>35</v>
      </c>
      <c r="D135" s="242"/>
      <c r="E135" s="245"/>
      <c r="F135" s="245"/>
      <c r="G135" s="245"/>
      <c r="H135" s="245"/>
      <c r="I135" s="245"/>
      <c r="J135" s="245"/>
      <c r="K135" s="245"/>
      <c r="L135" s="245"/>
      <c r="M135" s="304"/>
      <c r="N135" s="304"/>
      <c r="O135" s="304"/>
      <c r="P135" s="304"/>
      <c r="Q135" s="304"/>
      <c r="R135" s="304"/>
      <c r="S135" s="304"/>
      <c r="T135" s="304"/>
      <c r="U135" s="304"/>
      <c r="V135" s="304"/>
      <c r="W135" s="304"/>
      <c r="X135" s="350"/>
      <c r="Y135" s="304"/>
      <c r="Z135" s="304"/>
      <c r="AA135" s="304"/>
      <c r="AB135" s="304"/>
      <c r="AC135" s="304"/>
    </row>
    <row r="136" spans="1:29" ht="27" customHeight="1" x14ac:dyDescent="0.25">
      <c r="A136" s="274" t="s">
        <v>33</v>
      </c>
      <c r="B136" s="272" t="s">
        <v>194</v>
      </c>
      <c r="C136" s="275" t="s">
        <v>35</v>
      </c>
      <c r="D136" s="272"/>
      <c r="E136" s="245"/>
      <c r="F136" s="245"/>
      <c r="G136" s="245"/>
      <c r="H136" s="245"/>
      <c r="I136" s="245"/>
      <c r="J136" s="245"/>
      <c r="K136" s="245"/>
      <c r="L136" s="245"/>
      <c r="M136" s="304"/>
      <c r="N136" s="304"/>
      <c r="O136" s="304"/>
      <c r="P136" s="304"/>
      <c r="Q136" s="304"/>
      <c r="R136" s="304"/>
      <c r="S136" s="304"/>
      <c r="T136" s="304"/>
      <c r="U136" s="304"/>
      <c r="V136" s="304"/>
      <c r="W136" s="304"/>
      <c r="X136" s="304"/>
      <c r="Y136" s="304"/>
      <c r="Z136" s="304"/>
      <c r="AA136" s="304"/>
      <c r="AB136" s="304"/>
      <c r="AC136" s="304"/>
    </row>
    <row r="137" spans="1:29" x14ac:dyDescent="0.25">
      <c r="A137" s="271">
        <v>2</v>
      </c>
      <c r="B137" s="242" t="s">
        <v>195</v>
      </c>
      <c r="C137" s="275" t="s">
        <v>35</v>
      </c>
      <c r="D137" s="242"/>
      <c r="E137" s="245"/>
      <c r="F137" s="245"/>
      <c r="G137" s="245"/>
      <c r="H137" s="245"/>
      <c r="I137" s="245"/>
      <c r="J137" s="245"/>
      <c r="K137" s="245"/>
      <c r="L137" s="245"/>
      <c r="M137" s="304"/>
      <c r="N137" s="304"/>
      <c r="O137" s="304"/>
      <c r="P137" s="304"/>
      <c r="Q137" s="304"/>
      <c r="R137" s="304"/>
      <c r="S137" s="304"/>
      <c r="T137" s="304"/>
      <c r="U137" s="304"/>
      <c r="V137" s="304"/>
      <c r="W137" s="304"/>
      <c r="X137" s="304"/>
      <c r="Y137" s="304"/>
      <c r="Z137" s="304"/>
      <c r="AA137" s="304"/>
      <c r="AB137" s="304"/>
      <c r="AC137" s="304"/>
    </row>
    <row r="138" spans="1:29" x14ac:dyDescent="0.25">
      <c r="A138" s="271" t="s">
        <v>64</v>
      </c>
      <c r="B138" s="507"/>
      <c r="C138" s="275" t="s">
        <v>35</v>
      </c>
      <c r="D138" s="507"/>
      <c r="E138" s="245"/>
      <c r="F138" s="245"/>
      <c r="G138" s="245"/>
      <c r="H138" s="245"/>
      <c r="I138" s="245"/>
      <c r="J138" s="245"/>
      <c r="K138" s="245"/>
      <c r="L138" s="245"/>
      <c r="M138" s="304"/>
      <c r="N138" s="304"/>
      <c r="O138" s="304"/>
      <c r="P138" s="304"/>
      <c r="Q138" s="304"/>
      <c r="R138" s="350"/>
      <c r="S138" s="304"/>
      <c r="T138" s="304"/>
      <c r="U138" s="304"/>
      <c r="V138" s="304"/>
      <c r="W138" s="304"/>
      <c r="X138" s="304"/>
      <c r="Y138" s="304"/>
      <c r="Z138" s="304"/>
      <c r="AA138" s="304"/>
      <c r="AB138" s="304"/>
      <c r="AC138" s="304"/>
    </row>
    <row r="139" spans="1:29" ht="21" x14ac:dyDescent="0.25">
      <c r="A139" s="271">
        <v>3</v>
      </c>
      <c r="B139" s="272" t="s">
        <v>196</v>
      </c>
      <c r="C139" s="275" t="s">
        <v>35</v>
      </c>
      <c r="D139" s="242"/>
      <c r="E139" s="245"/>
      <c r="F139" s="245"/>
      <c r="G139" s="245"/>
      <c r="H139" s="245"/>
      <c r="I139" s="245"/>
      <c r="J139" s="245"/>
      <c r="K139" s="245"/>
      <c r="L139" s="245"/>
      <c r="M139" s="304"/>
      <c r="N139" s="304"/>
      <c r="O139" s="304"/>
      <c r="P139" s="304"/>
      <c r="Q139" s="304"/>
      <c r="R139" s="304"/>
      <c r="S139" s="304"/>
      <c r="T139" s="304"/>
      <c r="U139" s="304"/>
      <c r="V139" s="304"/>
      <c r="W139" s="304"/>
      <c r="X139" s="350"/>
      <c r="Y139" s="304"/>
      <c r="Z139" s="304"/>
      <c r="AA139" s="304"/>
      <c r="AB139" s="304"/>
      <c r="AC139" s="304"/>
    </row>
    <row r="140" spans="1:29" x14ac:dyDescent="0.25">
      <c r="A140" s="271" t="s">
        <v>197</v>
      </c>
      <c r="B140" s="245"/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304"/>
      <c r="N140" s="304"/>
      <c r="O140" s="304"/>
      <c r="P140" s="304"/>
      <c r="Q140" s="304"/>
      <c r="R140" s="304"/>
      <c r="S140" s="304"/>
      <c r="T140" s="304"/>
      <c r="U140" s="304"/>
      <c r="V140" s="304"/>
      <c r="W140" s="304"/>
      <c r="X140" s="304"/>
      <c r="Y140" s="304"/>
      <c r="Z140" s="304"/>
      <c r="AA140" s="304"/>
      <c r="AB140" s="304"/>
      <c r="AC140" s="304"/>
    </row>
    <row r="141" spans="1:29" x14ac:dyDescent="0.25">
      <c r="A141" s="271" t="s">
        <v>123</v>
      </c>
      <c r="B141" s="245"/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</row>
    <row r="142" spans="1:29" ht="13.5" customHeight="1" x14ac:dyDescent="0.25">
      <c r="A142" s="356" t="s">
        <v>198</v>
      </c>
      <c r="B142" s="959" t="s">
        <v>199</v>
      </c>
      <c r="C142" s="960"/>
      <c r="D142" s="960"/>
      <c r="E142" s="960"/>
      <c r="F142" s="960"/>
      <c r="G142" s="960"/>
      <c r="H142" s="960"/>
      <c r="I142" s="960"/>
      <c r="J142" s="960"/>
      <c r="K142" s="960"/>
      <c r="L142" s="960"/>
      <c r="M142" s="960"/>
      <c r="N142" s="960"/>
      <c r="O142" s="960"/>
      <c r="P142" s="960"/>
      <c r="Q142" s="960"/>
      <c r="R142" s="960"/>
      <c r="S142" s="960"/>
      <c r="T142" s="960"/>
      <c r="U142" s="960"/>
      <c r="V142" s="960"/>
      <c r="W142" s="960"/>
      <c r="X142" s="960"/>
      <c r="Y142" s="960"/>
      <c r="Z142" s="960"/>
      <c r="AA142" s="960"/>
      <c r="AB142" s="960"/>
      <c r="AC142" s="961"/>
    </row>
    <row r="143" spans="1:29" x14ac:dyDescent="0.25">
      <c r="A143" s="304"/>
      <c r="B143" s="519"/>
      <c r="C143" s="519"/>
      <c r="D143" s="519"/>
      <c r="E143" s="519"/>
      <c r="F143" s="519"/>
      <c r="G143" s="519"/>
      <c r="H143" s="519"/>
      <c r="I143" s="519"/>
      <c r="J143" s="304"/>
      <c r="K143" s="304"/>
      <c r="L143" s="304"/>
      <c r="M143" s="304"/>
      <c r="N143" s="304"/>
      <c r="O143" s="304"/>
      <c r="P143" s="304"/>
      <c r="Q143" s="304"/>
      <c r="R143" s="304"/>
      <c r="S143" s="304"/>
      <c r="T143" s="304"/>
      <c r="U143" s="304"/>
      <c r="V143" s="304"/>
      <c r="W143" s="304"/>
      <c r="X143" s="372"/>
      <c r="Y143" s="372"/>
      <c r="Z143" s="372"/>
      <c r="AA143" s="372"/>
      <c r="AB143" s="372"/>
      <c r="AC143" s="372"/>
    </row>
    <row r="144" spans="1:29" ht="29.25" customHeight="1" x14ac:dyDescent="0.25">
      <c r="A144" s="356" t="s">
        <v>200</v>
      </c>
      <c r="B144" s="932" t="s">
        <v>201</v>
      </c>
      <c r="C144" s="968"/>
      <c r="D144" s="968"/>
      <c r="E144" s="968"/>
      <c r="F144" s="968"/>
      <c r="G144" s="968"/>
      <c r="H144" s="968"/>
      <c r="I144" s="968"/>
      <c r="J144" s="968"/>
      <c r="K144" s="968"/>
      <c r="L144" s="358"/>
      <c r="M144" s="358"/>
      <c r="N144" s="358"/>
      <c r="O144" s="358"/>
      <c r="P144" s="358"/>
      <c r="Q144" s="358"/>
      <c r="R144" s="358"/>
      <c r="S144" s="358"/>
      <c r="T144" s="358"/>
      <c r="U144" s="358"/>
      <c r="V144" s="358"/>
      <c r="W144" s="358"/>
      <c r="X144" s="372"/>
      <c r="Y144" s="372"/>
      <c r="Z144" s="372"/>
      <c r="AA144" s="372"/>
      <c r="AB144" s="372"/>
      <c r="AC144" s="372"/>
    </row>
    <row r="145" spans="1:29" x14ac:dyDescent="0.25">
      <c r="A145" s="362"/>
      <c r="B145" s="362"/>
      <c r="C145" s="362"/>
      <c r="D145" s="362"/>
      <c r="E145" s="362"/>
      <c r="F145" s="362"/>
      <c r="G145" s="362"/>
      <c r="H145" s="362"/>
      <c r="I145" s="362"/>
      <c r="J145" s="362"/>
      <c r="K145" s="362"/>
      <c r="L145" s="362"/>
      <c r="M145" s="362"/>
      <c r="N145" s="362"/>
      <c r="O145" s="362"/>
      <c r="P145" s="362"/>
      <c r="Q145" s="362"/>
      <c r="R145" s="362"/>
      <c r="S145" s="362"/>
      <c r="T145" s="362"/>
      <c r="U145" s="362"/>
      <c r="V145" s="362"/>
      <c r="W145" s="362"/>
      <c r="X145" s="372"/>
      <c r="Y145" s="372"/>
      <c r="Z145" s="372"/>
      <c r="AA145" s="372"/>
      <c r="AB145" s="372"/>
      <c r="AC145" s="372"/>
    </row>
    <row r="146" spans="1:29" x14ac:dyDescent="0.25">
      <c r="A146" s="520" t="s">
        <v>202</v>
      </c>
      <c r="B146" s="520" t="s">
        <v>54</v>
      </c>
      <c r="C146" s="362"/>
      <c r="D146" s="362"/>
      <c r="E146" s="362"/>
      <c r="F146" s="362"/>
      <c r="G146" s="362"/>
      <c r="H146" s="362"/>
      <c r="I146" s="362"/>
      <c r="J146" s="362"/>
      <c r="K146" s="362"/>
      <c r="L146" s="362"/>
      <c r="M146" s="362"/>
      <c r="N146" s="362"/>
      <c r="O146" s="362"/>
      <c r="P146" s="362"/>
      <c r="Q146" s="362"/>
      <c r="R146" s="362"/>
      <c r="S146" s="362"/>
      <c r="T146" s="362"/>
      <c r="U146" s="362"/>
      <c r="V146" s="362"/>
      <c r="W146" s="362"/>
      <c r="X146" s="372"/>
      <c r="Y146" s="372"/>
      <c r="Z146" s="372"/>
      <c r="AA146" s="372"/>
      <c r="AB146" s="372"/>
      <c r="AC146" s="372"/>
    </row>
    <row r="147" spans="1:29" x14ac:dyDescent="0.25">
      <c r="A147" s="374"/>
      <c r="B147" s="374" t="s">
        <v>271</v>
      </c>
      <c r="C147" s="374"/>
      <c r="D147" s="374"/>
      <c r="E147" s="374"/>
      <c r="F147" s="374"/>
      <c r="G147" s="374"/>
      <c r="H147" s="374"/>
      <c r="I147" s="374"/>
      <c r="J147" s="374"/>
      <c r="K147" s="374"/>
      <c r="L147" s="374"/>
      <c r="M147" s="363">
        <f>SUM(M18+M112+M128+M131+M134+M142+M144+M146)</f>
        <v>14811400.000000002</v>
      </c>
      <c r="N147" s="363">
        <f t="shared" ref="N147:AC147" si="43">SUM(N18+N112+N128+N131+N134+N142+N144+N146)</f>
        <v>0</v>
      </c>
      <c r="O147" s="363">
        <f>SUM(O18+O112+O128+O131+O134+O142+O144+O146)</f>
        <v>15528038.039999999</v>
      </c>
      <c r="P147" s="363">
        <f>SUM(P18+P112+P128+P131+P134+P142+P144+P146)</f>
        <v>15528038.039999999</v>
      </c>
      <c r="Q147" s="363">
        <f t="shared" si="43"/>
        <v>0</v>
      </c>
      <c r="R147" s="363">
        <f t="shared" si="43"/>
        <v>15809716</v>
      </c>
      <c r="S147" s="363">
        <f t="shared" si="43"/>
        <v>15145127</v>
      </c>
      <c r="T147" s="363">
        <f t="shared" si="43"/>
        <v>664589</v>
      </c>
      <c r="U147" s="363">
        <f t="shared" si="43"/>
        <v>17908744</v>
      </c>
      <c r="V147" s="363">
        <f t="shared" si="43"/>
        <v>16559794</v>
      </c>
      <c r="W147" s="363">
        <f t="shared" si="43"/>
        <v>1348950</v>
      </c>
      <c r="X147" s="363">
        <f t="shared" si="43"/>
        <v>15466111.039999999</v>
      </c>
      <c r="Y147" s="363">
        <f t="shared" si="43"/>
        <v>15466111.039999999</v>
      </c>
      <c r="Z147" s="363">
        <f t="shared" si="43"/>
        <v>0</v>
      </c>
      <c r="AA147" s="363">
        <f t="shared" si="43"/>
        <v>15569374.039999999</v>
      </c>
      <c r="AB147" s="363">
        <f t="shared" si="43"/>
        <v>15569374.039999999</v>
      </c>
      <c r="AC147" s="363">
        <f t="shared" si="43"/>
        <v>0</v>
      </c>
    </row>
    <row r="148" spans="1:29" x14ac:dyDescent="0.25">
      <c r="A148" s="364"/>
      <c r="B148" s="364"/>
      <c r="C148" s="364"/>
      <c r="D148" s="364"/>
      <c r="E148" s="364"/>
      <c r="F148" s="364"/>
      <c r="G148" s="364"/>
      <c r="H148" s="364"/>
      <c r="I148" s="364"/>
      <c r="J148" s="364"/>
      <c r="K148" s="364"/>
      <c r="L148" s="364"/>
      <c r="M148" s="364"/>
      <c r="N148" s="364"/>
      <c r="O148" s="364"/>
      <c r="P148" s="364"/>
      <c r="Q148" s="364"/>
      <c r="R148" s="364"/>
      <c r="S148" s="364"/>
      <c r="T148" s="364"/>
      <c r="U148" s="364"/>
      <c r="V148" s="364"/>
      <c r="W148" s="364"/>
    </row>
    <row r="149" spans="1:29" ht="30" customHeight="1" x14ac:dyDescent="0.25">
      <c r="A149" s="364"/>
      <c r="B149" s="364"/>
      <c r="C149" s="364"/>
      <c r="D149" s="364"/>
      <c r="E149" s="364"/>
      <c r="F149" s="364"/>
      <c r="G149" s="364"/>
      <c r="H149" s="364"/>
      <c r="I149" s="364"/>
      <c r="J149" s="364"/>
      <c r="K149" s="364"/>
      <c r="L149" s="364"/>
      <c r="M149" s="364"/>
      <c r="N149" s="364"/>
      <c r="O149" s="364"/>
      <c r="P149" s="364"/>
      <c r="Q149" s="364"/>
      <c r="R149" s="364"/>
      <c r="S149" s="364"/>
      <c r="T149" s="364"/>
      <c r="U149" s="364"/>
      <c r="V149" s="364"/>
      <c r="W149" s="364"/>
    </row>
    <row r="150" spans="1:29" x14ac:dyDescent="0.25">
      <c r="A150" s="521" t="s">
        <v>204</v>
      </c>
      <c r="B150" s="365"/>
      <c r="C150" s="365"/>
      <c r="D150" s="365"/>
      <c r="E150" s="365"/>
      <c r="F150" s="365"/>
      <c r="G150" s="365"/>
      <c r="H150" s="365"/>
      <c r="I150" s="365"/>
      <c r="J150" s="365"/>
      <c r="K150" s="365"/>
      <c r="L150" s="365"/>
      <c r="M150" s="365"/>
      <c r="N150" s="365"/>
      <c r="O150" s="365"/>
      <c r="P150" s="364"/>
      <c r="Q150" s="364"/>
      <c r="R150" s="364"/>
      <c r="S150" s="364"/>
      <c r="T150" s="364"/>
      <c r="U150" s="364"/>
      <c r="V150" s="364"/>
      <c r="W150" s="364"/>
    </row>
    <row r="151" spans="1:29" ht="12.75" customHeight="1" x14ac:dyDescent="0.25">
      <c r="A151" s="521" t="s">
        <v>205</v>
      </c>
      <c r="B151" s="365"/>
      <c r="C151" s="365"/>
      <c r="D151" s="365"/>
      <c r="E151" s="365"/>
      <c r="F151" s="365"/>
      <c r="G151" s="365"/>
      <c r="H151" s="365"/>
      <c r="I151" s="365"/>
      <c r="J151" s="365"/>
      <c r="K151" s="365"/>
      <c r="L151" s="365"/>
      <c r="M151" s="365"/>
      <c r="N151" s="365"/>
      <c r="O151" s="365"/>
      <c r="P151" s="364"/>
      <c r="Q151" s="364"/>
      <c r="R151" s="364"/>
      <c r="S151" s="364"/>
      <c r="T151" s="364"/>
      <c r="U151" s="364"/>
      <c r="V151" s="364"/>
      <c r="W151" s="364"/>
    </row>
    <row r="152" spans="1:29" x14ac:dyDescent="0.25">
      <c r="A152" s="521" t="s">
        <v>206</v>
      </c>
      <c r="B152" s="365"/>
      <c r="C152" s="365"/>
      <c r="D152" s="365"/>
      <c r="E152" s="365"/>
      <c r="F152" s="365"/>
      <c r="G152" s="365"/>
      <c r="H152" s="365"/>
      <c r="I152" s="365"/>
      <c r="J152" s="365"/>
      <c r="K152" s="365"/>
      <c r="L152" s="365"/>
      <c r="M152" s="365"/>
      <c r="N152" s="365"/>
      <c r="O152" s="365"/>
      <c r="P152" s="364"/>
      <c r="Q152" s="364"/>
      <c r="R152" s="364"/>
      <c r="S152" s="364"/>
      <c r="T152" s="364"/>
      <c r="U152" s="364"/>
      <c r="V152" s="364"/>
      <c r="W152" s="364"/>
    </row>
    <row r="153" spans="1:29" ht="16.5" customHeight="1" x14ac:dyDescent="0.25">
      <c r="A153" s="364"/>
      <c r="B153" s="364"/>
      <c r="C153" s="364"/>
      <c r="D153" s="364"/>
      <c r="E153" s="364"/>
      <c r="F153" s="364"/>
      <c r="G153" s="364"/>
      <c r="H153" s="364"/>
      <c r="I153" s="364"/>
      <c r="J153" s="364"/>
      <c r="K153" s="364"/>
      <c r="L153" s="364"/>
      <c r="M153" s="364"/>
      <c r="N153" s="364"/>
      <c r="O153" s="364"/>
      <c r="P153" s="364"/>
      <c r="Q153" s="364"/>
      <c r="R153" s="364"/>
      <c r="S153" s="364"/>
      <c r="T153" s="364"/>
      <c r="U153" s="364"/>
      <c r="V153" s="364"/>
      <c r="W153" s="364"/>
    </row>
    <row r="154" spans="1:29" ht="15" customHeight="1" x14ac:dyDescent="0.25">
      <c r="A154" s="975" t="s">
        <v>7</v>
      </c>
      <c r="B154" s="911" t="s">
        <v>8</v>
      </c>
      <c r="C154" s="911" t="s">
        <v>9</v>
      </c>
      <c r="D154" s="911" t="s">
        <v>10</v>
      </c>
      <c r="E154" s="916" t="s">
        <v>11</v>
      </c>
      <c r="F154" s="917"/>
      <c r="G154" s="917"/>
      <c r="H154" s="522"/>
      <c r="I154" s="641" t="s">
        <v>12</v>
      </c>
      <c r="J154" s="911" t="s">
        <v>13</v>
      </c>
      <c r="K154" s="911" t="s">
        <v>14</v>
      </c>
      <c r="L154" s="923" t="s">
        <v>20</v>
      </c>
      <c r="M154" s="924"/>
      <c r="N154" s="924"/>
      <c r="O154" s="924"/>
      <c r="P154" s="924"/>
      <c r="Q154" s="924"/>
      <c r="R154" s="924"/>
      <c r="S154" s="924"/>
      <c r="T154" s="924"/>
      <c r="U154" s="924"/>
      <c r="V154" s="924"/>
      <c r="W154" s="924"/>
      <c r="X154" s="924"/>
      <c r="Y154" s="924"/>
      <c r="Z154" s="924"/>
      <c r="AA154" s="924"/>
      <c r="AB154" s="924"/>
      <c r="AC154" s="925"/>
    </row>
    <row r="155" spans="1:29" ht="8.25" customHeight="1" x14ac:dyDescent="0.25">
      <c r="A155" s="976"/>
      <c r="B155" s="912"/>
      <c r="C155" s="912"/>
      <c r="D155" s="912"/>
      <c r="E155" s="896" t="s">
        <v>15</v>
      </c>
      <c r="F155" s="897"/>
      <c r="G155" s="897"/>
      <c r="H155" s="898"/>
      <c r="I155" s="918"/>
      <c r="J155" s="912"/>
      <c r="K155" s="912"/>
      <c r="L155" s="926"/>
      <c r="M155" s="927"/>
      <c r="N155" s="927"/>
      <c r="O155" s="927"/>
      <c r="P155" s="927"/>
      <c r="Q155" s="927"/>
      <c r="R155" s="927"/>
      <c r="S155" s="927"/>
      <c r="T155" s="927"/>
      <c r="U155" s="927"/>
      <c r="V155" s="927"/>
      <c r="W155" s="927"/>
      <c r="X155" s="927"/>
      <c r="Y155" s="927"/>
      <c r="Z155" s="927"/>
      <c r="AA155" s="927"/>
      <c r="AB155" s="927"/>
      <c r="AC155" s="928"/>
    </row>
    <row r="156" spans="1:29" ht="12.75" customHeight="1" x14ac:dyDescent="0.25">
      <c r="A156" s="976"/>
      <c r="B156" s="912"/>
      <c r="C156" s="912"/>
      <c r="D156" s="912"/>
      <c r="E156" s="899" t="s">
        <v>16</v>
      </c>
      <c r="F156" s="899" t="s">
        <v>17</v>
      </c>
      <c r="G156" s="902" t="s">
        <v>18</v>
      </c>
      <c r="H156" s="899" t="s">
        <v>19</v>
      </c>
      <c r="I156" s="918"/>
      <c r="J156" s="912"/>
      <c r="K156" s="912"/>
      <c r="L156" s="929"/>
      <c r="M156" s="930"/>
      <c r="N156" s="930"/>
      <c r="O156" s="930"/>
      <c r="P156" s="930"/>
      <c r="Q156" s="930"/>
      <c r="R156" s="930"/>
      <c r="S156" s="930"/>
      <c r="T156" s="930"/>
      <c r="U156" s="930"/>
      <c r="V156" s="930"/>
      <c r="W156" s="930"/>
      <c r="X156" s="930"/>
      <c r="Y156" s="930"/>
      <c r="Z156" s="930"/>
      <c r="AA156" s="930"/>
      <c r="AB156" s="930"/>
      <c r="AC156" s="931"/>
    </row>
    <row r="157" spans="1:29" ht="15.75" customHeight="1" x14ac:dyDescent="0.25">
      <c r="A157" s="976"/>
      <c r="B157" s="912"/>
      <c r="C157" s="912"/>
      <c r="D157" s="912"/>
      <c r="E157" s="900"/>
      <c r="F157" s="900"/>
      <c r="G157" s="903"/>
      <c r="H157" s="900"/>
      <c r="I157" s="918"/>
      <c r="J157" s="912"/>
      <c r="K157" s="912"/>
      <c r="L157" s="911" t="s">
        <v>21</v>
      </c>
      <c r="M157" s="911" t="s">
        <v>207</v>
      </c>
      <c r="N157" s="911" t="s">
        <v>23</v>
      </c>
      <c r="O157" s="893" t="s">
        <v>208</v>
      </c>
      <c r="P157" s="894"/>
      <c r="Q157" s="895"/>
      <c r="R157" s="893" t="s">
        <v>209</v>
      </c>
      <c r="S157" s="894"/>
      <c r="T157" s="895"/>
      <c r="U157" s="965" t="s">
        <v>210</v>
      </c>
      <c r="V157" s="966"/>
      <c r="W157" s="967"/>
      <c r="X157" s="962" t="s">
        <v>209</v>
      </c>
      <c r="Y157" s="963"/>
      <c r="Z157" s="964"/>
      <c r="AA157" s="962" t="s">
        <v>522</v>
      </c>
      <c r="AB157" s="963"/>
      <c r="AC157" s="964"/>
    </row>
    <row r="158" spans="1:29" x14ac:dyDescent="0.25">
      <c r="A158" s="977"/>
      <c r="B158" s="913"/>
      <c r="C158" s="913"/>
      <c r="D158" s="913"/>
      <c r="E158" s="901"/>
      <c r="F158" s="901"/>
      <c r="G158" s="904"/>
      <c r="H158" s="901"/>
      <c r="I158" s="919"/>
      <c r="J158" s="913"/>
      <c r="K158" s="913"/>
      <c r="L158" s="913"/>
      <c r="M158" s="913"/>
      <c r="N158" s="913"/>
      <c r="O158" s="350" t="s">
        <v>27</v>
      </c>
      <c r="P158" s="350" t="s">
        <v>28</v>
      </c>
      <c r="Q158" s="350" t="s">
        <v>29</v>
      </c>
      <c r="R158" s="350" t="s">
        <v>27</v>
      </c>
      <c r="S158" s="350" t="s">
        <v>28</v>
      </c>
      <c r="T158" s="350" t="s">
        <v>29</v>
      </c>
      <c r="U158" s="350" t="s">
        <v>27</v>
      </c>
      <c r="V158" s="350" t="s">
        <v>28</v>
      </c>
      <c r="W158" s="350" t="s">
        <v>29</v>
      </c>
      <c r="X158" s="350" t="s">
        <v>27</v>
      </c>
      <c r="Y158" s="350" t="s">
        <v>28</v>
      </c>
      <c r="Z158" s="350" t="s">
        <v>29</v>
      </c>
      <c r="AA158" s="350" t="s">
        <v>27</v>
      </c>
      <c r="AB158" s="350" t="s">
        <v>28</v>
      </c>
      <c r="AC158" s="350" t="s">
        <v>29</v>
      </c>
    </row>
    <row r="159" spans="1:29" ht="12.75" customHeight="1" x14ac:dyDescent="0.25">
      <c r="A159" s="350">
        <v>1</v>
      </c>
      <c r="B159" s="350">
        <v>2</v>
      </c>
      <c r="C159" s="350"/>
      <c r="D159" s="350"/>
      <c r="E159" s="350" t="s">
        <v>173</v>
      </c>
      <c r="F159" s="350" t="s">
        <v>177</v>
      </c>
      <c r="G159" s="350">
        <v>5</v>
      </c>
      <c r="H159" s="350">
        <v>6</v>
      </c>
      <c r="I159" s="350">
        <v>7</v>
      </c>
      <c r="J159" s="350">
        <v>8</v>
      </c>
      <c r="K159" s="350">
        <v>9</v>
      </c>
      <c r="L159" s="350">
        <v>10</v>
      </c>
      <c r="M159" s="350">
        <v>11</v>
      </c>
      <c r="N159" s="350">
        <v>12</v>
      </c>
      <c r="O159" s="893" t="s">
        <v>59</v>
      </c>
      <c r="P159" s="894"/>
      <c r="Q159" s="895"/>
      <c r="R159" s="893" t="s">
        <v>211</v>
      </c>
      <c r="S159" s="894"/>
      <c r="T159" s="895"/>
      <c r="U159" s="893" t="s">
        <v>212</v>
      </c>
      <c r="V159" s="894"/>
      <c r="W159" s="895"/>
      <c r="X159" s="893" t="s">
        <v>59</v>
      </c>
      <c r="Y159" s="894"/>
      <c r="Z159" s="895"/>
      <c r="AA159" s="893" t="s">
        <v>59</v>
      </c>
      <c r="AB159" s="894"/>
      <c r="AC159" s="895"/>
    </row>
    <row r="160" spans="1:29" ht="22.5" customHeight="1" x14ac:dyDescent="0.25">
      <c r="A160" s="505" t="s">
        <v>30</v>
      </c>
      <c r="B160" s="932" t="s">
        <v>31</v>
      </c>
      <c r="C160" s="933"/>
      <c r="D160" s="933"/>
      <c r="E160" s="933"/>
      <c r="F160" s="933"/>
      <c r="G160" s="933"/>
      <c r="H160" s="956"/>
      <c r="I160" s="352"/>
      <c r="J160" s="352"/>
      <c r="K160" s="352"/>
      <c r="L160" s="352"/>
      <c r="M160" s="352">
        <v>0</v>
      </c>
      <c r="N160" s="352"/>
      <c r="O160" s="352"/>
      <c r="P160" s="352"/>
      <c r="Q160" s="352"/>
      <c r="R160" s="352"/>
      <c r="S160" s="352"/>
      <c r="T160" s="352"/>
      <c r="U160" s="352"/>
      <c r="V160" s="352"/>
      <c r="W160" s="352"/>
      <c r="X160" s="352"/>
      <c r="Y160" s="352"/>
      <c r="Z160" s="352"/>
      <c r="AA160" s="352"/>
      <c r="AB160" s="352"/>
      <c r="AC160" s="352"/>
    </row>
    <row r="161" spans="1:29" ht="12.75" customHeight="1" x14ac:dyDescent="0.25">
      <c r="A161" s="352"/>
      <c r="B161" s="935"/>
      <c r="C161" s="936"/>
      <c r="D161" s="936"/>
      <c r="E161" s="936"/>
      <c r="F161" s="936"/>
      <c r="G161" s="937"/>
      <c r="H161" s="352"/>
      <c r="I161" s="938"/>
      <c r="J161" s="939"/>
      <c r="K161" s="352"/>
      <c r="L161" s="352"/>
      <c r="M161" s="352"/>
      <c r="N161" s="352"/>
      <c r="O161" s="352"/>
      <c r="P161" s="352"/>
      <c r="Q161" s="352"/>
      <c r="R161" s="352"/>
      <c r="S161" s="352"/>
      <c r="T161" s="352"/>
      <c r="U161" s="352"/>
      <c r="V161" s="352"/>
      <c r="W161" s="352"/>
      <c r="X161" s="352"/>
      <c r="Y161" s="352"/>
      <c r="Z161" s="352"/>
      <c r="AA161" s="352"/>
      <c r="AB161" s="352"/>
      <c r="AC161" s="352"/>
    </row>
    <row r="162" spans="1:29" ht="12.75" customHeight="1" x14ac:dyDescent="0.25">
      <c r="A162" s="932" t="s">
        <v>32</v>
      </c>
      <c r="B162" s="933"/>
      <c r="C162" s="933"/>
      <c r="D162" s="933"/>
      <c r="E162" s="933"/>
      <c r="F162" s="933"/>
      <c r="G162" s="933"/>
      <c r="H162" s="933"/>
      <c r="I162" s="933"/>
      <c r="J162" s="933"/>
      <c r="K162" s="933"/>
      <c r="L162" s="352"/>
      <c r="M162" s="352"/>
      <c r="N162" s="352"/>
      <c r="O162" s="352"/>
      <c r="P162" s="352"/>
      <c r="Q162" s="352"/>
      <c r="R162" s="352"/>
      <c r="S162" s="352"/>
      <c r="T162" s="352"/>
      <c r="U162" s="352"/>
      <c r="V162" s="352"/>
      <c r="W162" s="352"/>
      <c r="X162" s="352"/>
      <c r="Y162" s="352"/>
      <c r="Z162" s="352"/>
      <c r="AA162" s="352"/>
      <c r="AB162" s="352"/>
      <c r="AC162" s="352"/>
    </row>
    <row r="163" spans="1:29" ht="22.5" x14ac:dyDescent="0.25">
      <c r="A163" s="350" t="s">
        <v>33</v>
      </c>
      <c r="B163" s="499" t="s">
        <v>34</v>
      </c>
      <c r="C163" s="523" t="s">
        <v>35</v>
      </c>
      <c r="D163" s="499"/>
      <c r="E163" s="352"/>
      <c r="F163" s="352"/>
      <c r="G163" s="352"/>
      <c r="H163" s="352"/>
      <c r="I163" s="352"/>
      <c r="J163" s="352"/>
      <c r="K163" s="352"/>
      <c r="L163" s="352"/>
      <c r="M163" s="352"/>
      <c r="N163" s="352"/>
      <c r="O163" s="352"/>
      <c r="P163" s="352"/>
      <c r="Q163" s="352"/>
      <c r="R163" s="352"/>
      <c r="S163" s="352"/>
      <c r="T163" s="352"/>
      <c r="U163" s="352"/>
      <c r="V163" s="352"/>
      <c r="W163" s="352"/>
      <c r="X163" s="352"/>
      <c r="Y163" s="352"/>
      <c r="Z163" s="352"/>
      <c r="AA163" s="352"/>
      <c r="AB163" s="352"/>
      <c r="AC163" s="352"/>
    </row>
    <row r="164" spans="1:29" x14ac:dyDescent="0.25">
      <c r="A164" s="274" t="s">
        <v>214</v>
      </c>
      <c r="B164" s="499"/>
      <c r="C164" s="523"/>
      <c r="D164" s="499"/>
      <c r="E164" s="352"/>
      <c r="F164" s="352"/>
      <c r="G164" s="352"/>
      <c r="H164" s="352"/>
      <c r="I164" s="352"/>
      <c r="J164" s="352"/>
      <c r="K164" s="352"/>
      <c r="L164" s="352"/>
      <c r="M164" s="352"/>
      <c r="N164" s="352"/>
      <c r="O164" s="352"/>
      <c r="P164" s="352"/>
      <c r="Q164" s="352"/>
      <c r="R164" s="352"/>
      <c r="S164" s="352"/>
      <c r="T164" s="352"/>
      <c r="U164" s="352"/>
      <c r="V164" s="352"/>
      <c r="W164" s="352"/>
      <c r="X164" s="352"/>
      <c r="Y164" s="352"/>
      <c r="Z164" s="352"/>
      <c r="AA164" s="352"/>
      <c r="AB164" s="352"/>
      <c r="AC164" s="352"/>
    </row>
    <row r="165" spans="1:29" ht="33.75" x14ac:dyDescent="0.25">
      <c r="A165" s="274" t="s">
        <v>49</v>
      </c>
      <c r="B165" s="499" t="s">
        <v>50</v>
      </c>
      <c r="C165" s="523" t="s">
        <v>35</v>
      </c>
      <c r="D165" s="499"/>
      <c r="E165" s="352"/>
      <c r="F165" s="352"/>
      <c r="G165" s="352"/>
      <c r="H165" s="352"/>
      <c r="I165" s="352"/>
      <c r="J165" s="352"/>
      <c r="K165" s="352"/>
      <c r="L165" s="352"/>
      <c r="M165" s="352"/>
      <c r="N165" s="352"/>
      <c r="O165" s="352"/>
      <c r="P165" s="352"/>
      <c r="Q165" s="352"/>
      <c r="R165" s="352"/>
      <c r="S165" s="352"/>
      <c r="T165" s="352"/>
      <c r="U165" s="352"/>
      <c r="V165" s="352"/>
      <c r="W165" s="352"/>
      <c r="X165" s="352"/>
      <c r="Y165" s="352"/>
      <c r="Z165" s="352"/>
      <c r="AA165" s="352"/>
      <c r="AB165" s="352"/>
      <c r="AC165" s="352"/>
    </row>
    <row r="166" spans="1:29" x14ac:dyDescent="0.25">
      <c r="A166" s="274" t="s">
        <v>52</v>
      </c>
      <c r="B166" s="499"/>
      <c r="C166" s="523"/>
      <c r="D166" s="499"/>
      <c r="E166" s="352"/>
      <c r="F166" s="352"/>
      <c r="G166" s="352"/>
      <c r="H166" s="352"/>
      <c r="I166" s="352"/>
      <c r="J166" s="352"/>
      <c r="K166" s="352"/>
      <c r="L166" s="352"/>
      <c r="M166" s="352"/>
      <c r="N166" s="352"/>
      <c r="O166" s="352"/>
      <c r="P166" s="352"/>
      <c r="Q166" s="352"/>
      <c r="R166" s="352"/>
      <c r="S166" s="352"/>
      <c r="T166" s="352"/>
      <c r="U166" s="352"/>
      <c r="V166" s="352"/>
      <c r="W166" s="352"/>
      <c r="X166" s="352"/>
      <c r="Y166" s="352"/>
      <c r="Z166" s="352"/>
      <c r="AA166" s="352"/>
      <c r="AB166" s="352"/>
      <c r="AC166" s="352"/>
    </row>
    <row r="167" spans="1:29" x14ac:dyDescent="0.25">
      <c r="A167" s="274" t="s">
        <v>53</v>
      </c>
      <c r="B167" s="499" t="s">
        <v>54</v>
      </c>
      <c r="C167" s="523" t="s">
        <v>35</v>
      </c>
      <c r="D167" s="499"/>
      <c r="E167" s="352"/>
      <c r="F167" s="352"/>
      <c r="G167" s="352"/>
      <c r="H167" s="352"/>
      <c r="I167" s="352"/>
      <c r="J167" s="352"/>
      <c r="K167" s="352"/>
      <c r="L167" s="352"/>
      <c r="M167" s="352"/>
      <c r="N167" s="352"/>
      <c r="O167" s="352"/>
      <c r="P167" s="352"/>
      <c r="Q167" s="352"/>
      <c r="R167" s="352"/>
      <c r="S167" s="352"/>
      <c r="T167" s="352"/>
      <c r="U167" s="352"/>
      <c r="V167" s="352"/>
      <c r="W167" s="352"/>
      <c r="X167" s="352"/>
      <c r="Y167" s="352"/>
      <c r="Z167" s="352"/>
      <c r="AA167" s="352"/>
      <c r="AB167" s="352"/>
      <c r="AC167" s="352"/>
    </row>
    <row r="168" spans="1:29" x14ac:dyDescent="0.25">
      <c r="A168" s="274" t="s">
        <v>55</v>
      </c>
      <c r="B168" s="499"/>
      <c r="C168" s="499"/>
      <c r="D168" s="499"/>
      <c r="E168" s="352"/>
      <c r="F168" s="352"/>
      <c r="G168" s="352"/>
      <c r="H168" s="352"/>
      <c r="I168" s="352"/>
      <c r="J168" s="352"/>
      <c r="K168" s="352"/>
      <c r="L168" s="352"/>
      <c r="M168" s="352"/>
      <c r="N168" s="352"/>
      <c r="O168" s="352"/>
      <c r="P168" s="352"/>
      <c r="Q168" s="352"/>
      <c r="R168" s="352"/>
      <c r="S168" s="352"/>
      <c r="T168" s="352"/>
      <c r="U168" s="352"/>
      <c r="V168" s="352"/>
      <c r="W168" s="352"/>
      <c r="X168" s="352"/>
      <c r="Y168" s="352"/>
      <c r="Z168" s="352"/>
      <c r="AA168" s="352"/>
      <c r="AB168" s="352"/>
      <c r="AC168" s="352"/>
    </row>
    <row r="169" spans="1:29" x14ac:dyDescent="0.25">
      <c r="A169" s="274"/>
      <c r="B169" s="499"/>
      <c r="C169" s="499"/>
      <c r="D169" s="499"/>
      <c r="E169" s="352"/>
      <c r="F169" s="352"/>
      <c r="G169" s="352"/>
      <c r="H169" s="352"/>
      <c r="I169" s="352"/>
      <c r="J169" s="352"/>
      <c r="K169" s="352"/>
      <c r="L169" s="352"/>
      <c r="M169" s="352"/>
      <c r="N169" s="352"/>
      <c r="O169" s="352"/>
      <c r="P169" s="352"/>
      <c r="Q169" s="352"/>
      <c r="R169" s="352"/>
      <c r="S169" s="352"/>
      <c r="T169" s="352"/>
      <c r="U169" s="352"/>
      <c r="V169" s="352"/>
      <c r="W169" s="352"/>
      <c r="X169" s="352"/>
      <c r="Y169" s="352"/>
      <c r="Z169" s="352"/>
      <c r="AA169" s="352"/>
      <c r="AB169" s="352"/>
      <c r="AC169" s="352"/>
    </row>
    <row r="170" spans="1:29" ht="12.75" customHeight="1" x14ac:dyDescent="0.25">
      <c r="A170" s="932" t="s">
        <v>63</v>
      </c>
      <c r="B170" s="933"/>
      <c r="C170" s="933"/>
      <c r="D170" s="933"/>
      <c r="E170" s="933"/>
      <c r="F170" s="933"/>
      <c r="G170" s="933"/>
      <c r="H170" s="933"/>
      <c r="I170" s="933"/>
      <c r="J170" s="933"/>
      <c r="K170" s="956"/>
      <c r="L170" s="352"/>
      <c r="M170" s="352">
        <v>0</v>
      </c>
      <c r="N170" s="352"/>
      <c r="O170" s="498">
        <f>P170+Q170</f>
        <v>212676.88</v>
      </c>
      <c r="P170" s="352">
        <v>0</v>
      </c>
      <c r="Q170" s="352">
        <f>Q171+Q173</f>
        <v>212676.88</v>
      </c>
      <c r="R170" s="352"/>
      <c r="S170" s="352"/>
      <c r="T170" s="352"/>
      <c r="U170" s="352"/>
      <c r="V170" s="352"/>
      <c r="W170" s="352"/>
      <c r="X170" s="498">
        <f>Y170+Z170</f>
        <v>212676.88</v>
      </c>
      <c r="Y170" s="498">
        <f>Y171+Y173</f>
        <v>212676.88</v>
      </c>
      <c r="Z170" s="498">
        <v>0</v>
      </c>
      <c r="AA170" s="498">
        <f>AB170+AC170</f>
        <v>212676.88</v>
      </c>
      <c r="AB170" s="498">
        <f>AB171+AB173</f>
        <v>212676.88</v>
      </c>
      <c r="AC170" s="498">
        <v>0</v>
      </c>
    </row>
    <row r="171" spans="1:29" ht="22.5" x14ac:dyDescent="0.25">
      <c r="A171" s="243" t="s">
        <v>64</v>
      </c>
      <c r="B171" s="499" t="s">
        <v>241</v>
      </c>
      <c r="C171" s="304"/>
      <c r="D171" s="304"/>
      <c r="E171" s="245" t="s">
        <v>119</v>
      </c>
      <c r="F171" s="245" t="s">
        <v>68</v>
      </c>
      <c r="G171" s="304">
        <v>7770351180</v>
      </c>
      <c r="H171" s="352">
        <v>120</v>
      </c>
      <c r="I171" s="352"/>
      <c r="J171" s="352"/>
      <c r="K171" s="352"/>
      <c r="L171" s="352"/>
      <c r="M171" s="352"/>
      <c r="N171" s="352"/>
      <c r="O171" s="498">
        <f>P171+Q171</f>
        <v>146827</v>
      </c>
      <c r="P171" s="352">
        <v>0</v>
      </c>
      <c r="Q171" s="352">
        <f>Q172</f>
        <v>146827</v>
      </c>
      <c r="R171" s="352"/>
      <c r="S171" s="352"/>
      <c r="T171" s="352"/>
      <c r="U171" s="352"/>
      <c r="V171" s="352"/>
      <c r="W171" s="352"/>
      <c r="X171" s="498">
        <f>Y171+Z171</f>
        <v>146827</v>
      </c>
      <c r="Y171" s="498">
        <f>Y172</f>
        <v>146827</v>
      </c>
      <c r="Z171" s="498">
        <v>0</v>
      </c>
      <c r="AA171" s="498">
        <f>AB171+AC171</f>
        <v>146827</v>
      </c>
      <c r="AB171" s="498">
        <f>AB172</f>
        <v>146827</v>
      </c>
      <c r="AC171" s="498">
        <v>0</v>
      </c>
    </row>
    <row r="172" spans="1:29" ht="45" x14ac:dyDescent="0.25">
      <c r="A172" s="243" t="s">
        <v>216</v>
      </c>
      <c r="B172" s="499" t="s">
        <v>217</v>
      </c>
      <c r="C172" s="304"/>
      <c r="D172" s="304"/>
      <c r="E172" s="245" t="s">
        <v>119</v>
      </c>
      <c r="F172" s="345">
        <v>3</v>
      </c>
      <c r="G172" s="245" t="s">
        <v>218</v>
      </c>
      <c r="H172" s="352">
        <v>120</v>
      </c>
      <c r="I172" s="352"/>
      <c r="J172" s="352"/>
      <c r="K172" s="352"/>
      <c r="L172" s="352"/>
      <c r="M172" s="352">
        <v>0</v>
      </c>
      <c r="N172" s="352"/>
      <c r="O172" s="498">
        <f>P172+Q172</f>
        <v>146827</v>
      </c>
      <c r="P172" s="352">
        <v>0</v>
      </c>
      <c r="Q172" s="352">
        <v>146827</v>
      </c>
      <c r="R172" s="352"/>
      <c r="S172" s="352"/>
      <c r="T172" s="352"/>
      <c r="U172" s="352"/>
      <c r="V172" s="352"/>
      <c r="W172" s="352"/>
      <c r="X172" s="498">
        <f>Y172+Z172</f>
        <v>146827</v>
      </c>
      <c r="Y172" s="498">
        <v>146827</v>
      </c>
      <c r="Z172" s="498">
        <v>0</v>
      </c>
      <c r="AA172" s="498">
        <f>AB172+AC172</f>
        <v>146827</v>
      </c>
      <c r="AB172" s="498">
        <v>146827</v>
      </c>
      <c r="AC172" s="498">
        <v>0</v>
      </c>
    </row>
    <row r="173" spans="1:29" ht="33.75" x14ac:dyDescent="0.25">
      <c r="A173" s="243" t="s">
        <v>81</v>
      </c>
      <c r="B173" s="499" t="s">
        <v>219</v>
      </c>
      <c r="C173" s="304"/>
      <c r="D173" s="304"/>
      <c r="E173" s="245" t="s">
        <v>119</v>
      </c>
      <c r="F173" s="245" t="s">
        <v>68</v>
      </c>
      <c r="G173" s="245" t="s">
        <v>218</v>
      </c>
      <c r="H173" s="352">
        <v>240</v>
      </c>
      <c r="I173" s="352"/>
      <c r="J173" s="352"/>
      <c r="K173" s="352"/>
      <c r="L173" s="352"/>
      <c r="M173" s="352">
        <v>0</v>
      </c>
      <c r="N173" s="352"/>
      <c r="O173" s="498">
        <f>O174</f>
        <v>65849.88</v>
      </c>
      <c r="P173" s="352">
        <v>0</v>
      </c>
      <c r="Q173" s="498">
        <f>Q174</f>
        <v>65849.88</v>
      </c>
      <c r="R173" s="352"/>
      <c r="S173" s="352"/>
      <c r="T173" s="352"/>
      <c r="U173" s="352"/>
      <c r="V173" s="352"/>
      <c r="W173" s="352"/>
      <c r="X173" s="498">
        <f>X174</f>
        <v>65849.88</v>
      </c>
      <c r="Y173" s="498">
        <f>Y174</f>
        <v>65849.88</v>
      </c>
      <c r="Z173" s="498">
        <v>0</v>
      </c>
      <c r="AA173" s="498">
        <f>AA174</f>
        <v>65849.88</v>
      </c>
      <c r="AB173" s="498">
        <f>AB174</f>
        <v>65849.88</v>
      </c>
      <c r="AC173" s="498">
        <v>0</v>
      </c>
    </row>
    <row r="174" spans="1:29" ht="33" customHeight="1" x14ac:dyDescent="0.25">
      <c r="A174" s="243" t="s">
        <v>83</v>
      </c>
      <c r="B174" s="499" t="s">
        <v>217</v>
      </c>
      <c r="C174" s="304"/>
      <c r="D174" s="304"/>
      <c r="E174" s="245" t="s">
        <v>119</v>
      </c>
      <c r="F174" s="245" t="s">
        <v>68</v>
      </c>
      <c r="G174" s="245" t="s">
        <v>218</v>
      </c>
      <c r="H174" s="352">
        <v>240</v>
      </c>
      <c r="I174" s="352"/>
      <c r="J174" s="352"/>
      <c r="K174" s="352"/>
      <c r="L174" s="352"/>
      <c r="M174" s="352">
        <v>0</v>
      </c>
      <c r="N174" s="352"/>
      <c r="O174" s="498">
        <f>P174+Q174</f>
        <v>65849.88</v>
      </c>
      <c r="P174" s="352">
        <v>0</v>
      </c>
      <c r="Q174" s="498">
        <v>65849.88</v>
      </c>
      <c r="R174" s="352"/>
      <c r="S174" s="352"/>
      <c r="T174" s="352"/>
      <c r="U174" s="352"/>
      <c r="V174" s="352"/>
      <c r="W174" s="352"/>
      <c r="X174" s="498">
        <f>Y174+Z174</f>
        <v>65849.88</v>
      </c>
      <c r="Y174" s="498">
        <v>65849.88</v>
      </c>
      <c r="Z174" s="498">
        <v>0</v>
      </c>
      <c r="AA174" s="498">
        <f>AB174+AC174</f>
        <v>65849.88</v>
      </c>
      <c r="AB174" s="498">
        <v>65849.88</v>
      </c>
      <c r="AC174" s="498">
        <v>0</v>
      </c>
    </row>
    <row r="175" spans="1:29" x14ac:dyDescent="0.25">
      <c r="A175" s="271" t="s">
        <v>83</v>
      </c>
      <c r="B175" s="352"/>
      <c r="C175" s="352"/>
      <c r="D175" s="352"/>
      <c r="E175" s="352"/>
      <c r="F175" s="352"/>
      <c r="G175" s="352"/>
      <c r="H175" s="352"/>
      <c r="I175" s="352"/>
      <c r="J175" s="352"/>
      <c r="K175" s="352"/>
      <c r="L175" s="352"/>
      <c r="M175" s="352"/>
      <c r="N175" s="352"/>
      <c r="O175" s="352"/>
      <c r="P175" s="352"/>
      <c r="Q175" s="352"/>
      <c r="R175" s="352"/>
      <c r="S175" s="352"/>
      <c r="T175" s="352"/>
      <c r="U175" s="352"/>
      <c r="V175" s="352"/>
      <c r="W175" s="352"/>
      <c r="X175" s="352"/>
      <c r="Y175" s="352"/>
      <c r="Z175" s="352"/>
      <c r="AA175" s="352"/>
      <c r="AB175" s="352"/>
      <c r="AC175" s="352"/>
    </row>
    <row r="176" spans="1:29" x14ac:dyDescent="0.25">
      <c r="A176" s="271" t="s">
        <v>84</v>
      </c>
      <c r="B176" s="352"/>
      <c r="C176" s="352"/>
      <c r="D176" s="352"/>
      <c r="E176" s="352"/>
      <c r="F176" s="352"/>
      <c r="G176" s="352"/>
      <c r="H176" s="352"/>
      <c r="I176" s="352"/>
      <c r="J176" s="352"/>
      <c r="K176" s="352"/>
      <c r="L176" s="352"/>
      <c r="M176" s="352"/>
      <c r="N176" s="352"/>
      <c r="O176" s="352"/>
      <c r="P176" s="352"/>
      <c r="Q176" s="352"/>
      <c r="R176" s="352"/>
      <c r="S176" s="352"/>
      <c r="T176" s="352"/>
      <c r="U176" s="352"/>
      <c r="V176" s="352"/>
      <c r="W176" s="352"/>
      <c r="X176" s="352"/>
      <c r="Y176" s="352"/>
      <c r="Z176" s="352"/>
      <c r="AA176" s="352"/>
      <c r="AB176" s="352"/>
      <c r="AC176" s="352"/>
    </row>
    <row r="177" spans="1:29" x14ac:dyDescent="0.25">
      <c r="A177" s="271"/>
      <c r="B177" s="352"/>
      <c r="C177" s="352"/>
      <c r="D177" s="352"/>
      <c r="E177" s="352"/>
      <c r="F177" s="352"/>
      <c r="G177" s="352"/>
      <c r="H177" s="352"/>
      <c r="I177" s="352"/>
      <c r="J177" s="352"/>
      <c r="K177" s="352"/>
      <c r="L177" s="352"/>
      <c r="M177" s="352"/>
      <c r="N177" s="352"/>
      <c r="O177" s="352"/>
      <c r="P177" s="352"/>
      <c r="Q177" s="352"/>
      <c r="R177" s="352"/>
      <c r="S177" s="352"/>
      <c r="T177" s="352"/>
      <c r="U177" s="352"/>
      <c r="V177" s="352"/>
      <c r="W177" s="352"/>
      <c r="X177" s="352"/>
      <c r="Y177" s="352"/>
      <c r="Z177" s="352"/>
      <c r="AA177" s="352"/>
      <c r="AB177" s="352"/>
      <c r="AC177" s="352"/>
    </row>
    <row r="178" spans="1:29" x14ac:dyDescent="0.25">
      <c r="A178" s="271"/>
      <c r="B178" s="352"/>
      <c r="C178" s="352"/>
      <c r="D178" s="352"/>
      <c r="E178" s="352"/>
      <c r="F178" s="352"/>
      <c r="G178" s="352"/>
      <c r="H178" s="352"/>
      <c r="I178" s="352"/>
      <c r="J178" s="352"/>
      <c r="K178" s="352"/>
      <c r="L178" s="352"/>
      <c r="M178" s="352"/>
      <c r="N178" s="352"/>
      <c r="O178" s="352"/>
      <c r="P178" s="352"/>
      <c r="Q178" s="352"/>
      <c r="R178" s="352"/>
      <c r="S178" s="352"/>
      <c r="T178" s="352"/>
      <c r="U178" s="352"/>
      <c r="V178" s="352"/>
      <c r="W178" s="352"/>
      <c r="X178" s="352"/>
      <c r="Y178" s="352"/>
      <c r="Z178" s="352"/>
      <c r="AA178" s="352"/>
      <c r="AB178" s="352"/>
      <c r="AC178" s="352"/>
    </row>
    <row r="179" spans="1:29" x14ac:dyDescent="0.25">
      <c r="A179" s="271"/>
      <c r="B179" s="499"/>
      <c r="C179" s="352"/>
      <c r="D179" s="352"/>
      <c r="E179" s="352"/>
      <c r="F179" s="352"/>
      <c r="G179" s="352"/>
      <c r="H179" s="352"/>
      <c r="I179" s="352"/>
      <c r="J179" s="352"/>
      <c r="K179" s="352"/>
      <c r="L179" s="352"/>
      <c r="M179" s="352"/>
      <c r="N179" s="352"/>
      <c r="O179" s="352"/>
      <c r="P179" s="352"/>
      <c r="Q179" s="352"/>
      <c r="R179" s="352"/>
      <c r="S179" s="352"/>
      <c r="T179" s="352"/>
      <c r="U179" s="352"/>
      <c r="V179" s="352"/>
      <c r="W179" s="352"/>
      <c r="X179" s="352"/>
      <c r="Y179" s="352"/>
      <c r="Z179" s="352"/>
      <c r="AA179" s="352"/>
      <c r="AB179" s="352"/>
      <c r="AC179" s="352"/>
    </row>
    <row r="180" spans="1:29" ht="12.75" customHeight="1" x14ac:dyDescent="0.25">
      <c r="A180" s="271" t="s">
        <v>85</v>
      </c>
      <c r="B180" s="243" t="s">
        <v>54</v>
      </c>
      <c r="C180" s="352"/>
      <c r="D180" s="352"/>
      <c r="E180" s="352"/>
      <c r="F180" s="352"/>
      <c r="G180" s="352"/>
      <c r="H180" s="352"/>
      <c r="I180" s="352"/>
      <c r="J180" s="352"/>
      <c r="K180" s="352"/>
      <c r="L180" s="352"/>
      <c r="M180" s="352"/>
      <c r="N180" s="352"/>
      <c r="O180" s="352"/>
      <c r="P180" s="352"/>
      <c r="Q180" s="352"/>
      <c r="R180" s="352"/>
      <c r="S180" s="352"/>
      <c r="T180" s="352"/>
      <c r="U180" s="352"/>
      <c r="V180" s="352"/>
      <c r="W180" s="352"/>
      <c r="X180" s="352"/>
      <c r="Y180" s="352"/>
      <c r="Z180" s="352"/>
      <c r="AA180" s="352"/>
      <c r="AB180" s="352"/>
      <c r="AC180" s="352"/>
    </row>
    <row r="181" spans="1:29" x14ac:dyDescent="0.25">
      <c r="A181" s="271" t="s">
        <v>86</v>
      </c>
      <c r="B181" s="352"/>
      <c r="C181" s="352"/>
      <c r="D181" s="352"/>
      <c r="E181" s="352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  <c r="Z181" s="352"/>
      <c r="AA181" s="352"/>
      <c r="AB181" s="352"/>
      <c r="AC181" s="352"/>
    </row>
    <row r="182" spans="1:29" ht="21.75" customHeight="1" x14ac:dyDescent="0.25">
      <c r="A182" s="955" t="s">
        <v>220</v>
      </c>
      <c r="B182" s="940"/>
      <c r="C182" s="940"/>
      <c r="D182" s="940"/>
      <c r="E182" s="940"/>
      <c r="F182" s="940"/>
      <c r="G182" s="940"/>
      <c r="H182" s="940"/>
      <c r="I182" s="940"/>
      <c r="J182" s="940"/>
      <c r="K182" s="940"/>
      <c r="L182" s="366"/>
      <c r="M182" s="366"/>
      <c r="N182" s="366"/>
      <c r="O182" s="366"/>
      <c r="P182" s="366"/>
      <c r="Q182" s="366"/>
      <c r="R182" s="366"/>
      <c r="S182" s="366"/>
      <c r="T182" s="366"/>
      <c r="U182" s="366"/>
      <c r="V182" s="366"/>
      <c r="W182" s="366"/>
      <c r="X182" s="366"/>
      <c r="Y182" s="366"/>
      <c r="Z182" s="366"/>
      <c r="AA182" s="366"/>
      <c r="AB182" s="366"/>
      <c r="AC182" s="366"/>
    </row>
    <row r="183" spans="1:29" ht="45" x14ac:dyDescent="0.25">
      <c r="A183" s="511" t="s">
        <v>89</v>
      </c>
      <c r="B183" s="499" t="s">
        <v>90</v>
      </c>
      <c r="C183" s="371"/>
      <c r="D183" s="371"/>
      <c r="E183" s="371"/>
      <c r="F183" s="371"/>
      <c r="G183" s="371"/>
      <c r="H183" s="371"/>
      <c r="I183" s="371"/>
      <c r="J183" s="371"/>
      <c r="K183" s="371"/>
      <c r="L183" s="367"/>
      <c r="M183" s="367"/>
      <c r="N183" s="367"/>
      <c r="O183" s="367"/>
      <c r="P183" s="367"/>
      <c r="Q183" s="367"/>
      <c r="R183" s="367"/>
      <c r="S183" s="367"/>
      <c r="T183" s="367"/>
      <c r="U183" s="367"/>
      <c r="V183" s="367"/>
      <c r="W183" s="367"/>
      <c r="X183" s="367"/>
      <c r="Y183" s="367"/>
      <c r="Z183" s="367"/>
      <c r="AA183" s="367"/>
      <c r="AB183" s="367"/>
      <c r="AC183" s="367"/>
    </row>
    <row r="184" spans="1:29" x14ac:dyDescent="0.25">
      <c r="A184" s="239" t="s">
        <v>91</v>
      </c>
      <c r="B184" s="524"/>
      <c r="C184" s="371"/>
      <c r="D184" s="371"/>
      <c r="E184" s="371"/>
      <c r="F184" s="371"/>
      <c r="G184" s="371"/>
      <c r="H184" s="371"/>
      <c r="I184" s="371"/>
      <c r="J184" s="371"/>
      <c r="K184" s="371"/>
      <c r="L184" s="367"/>
      <c r="M184" s="367"/>
      <c r="N184" s="367"/>
      <c r="O184" s="367"/>
      <c r="P184" s="367"/>
      <c r="Q184" s="367"/>
      <c r="R184" s="367"/>
      <c r="S184" s="367"/>
      <c r="T184" s="367"/>
      <c r="U184" s="367"/>
      <c r="V184" s="367"/>
      <c r="W184" s="367"/>
      <c r="X184" s="367"/>
      <c r="Y184" s="367"/>
      <c r="Z184" s="367"/>
      <c r="AA184" s="367"/>
      <c r="AB184" s="367"/>
      <c r="AC184" s="367"/>
    </row>
    <row r="185" spans="1:29" x14ac:dyDescent="0.25">
      <c r="A185" s="239"/>
      <c r="B185" s="524"/>
      <c r="C185" s="371"/>
      <c r="D185" s="371"/>
      <c r="E185" s="371"/>
      <c r="F185" s="371"/>
      <c r="G185" s="371"/>
      <c r="H185" s="371"/>
      <c r="I185" s="371"/>
      <c r="J185" s="371"/>
      <c r="K185" s="371"/>
      <c r="L185" s="367"/>
      <c r="M185" s="367"/>
      <c r="N185" s="367"/>
      <c r="O185" s="367"/>
      <c r="P185" s="367"/>
      <c r="Q185" s="367"/>
      <c r="R185" s="367"/>
      <c r="S185" s="367"/>
      <c r="T185" s="367"/>
      <c r="U185" s="367"/>
      <c r="V185" s="367"/>
      <c r="W185" s="367"/>
      <c r="X185" s="367"/>
      <c r="Y185" s="367"/>
      <c r="Z185" s="367"/>
      <c r="AA185" s="367"/>
      <c r="AB185" s="367"/>
      <c r="AC185" s="367"/>
    </row>
    <row r="186" spans="1:29" ht="22.5" x14ac:dyDescent="0.25">
      <c r="A186" s="271" t="s">
        <v>175</v>
      </c>
      <c r="B186" s="240" t="s">
        <v>124</v>
      </c>
      <c r="C186" s="352"/>
      <c r="D186" s="352"/>
      <c r="E186" s="352"/>
      <c r="F186" s="352"/>
      <c r="G186" s="352"/>
      <c r="H186" s="352"/>
      <c r="I186" s="352"/>
      <c r="J186" s="352"/>
      <c r="K186" s="352"/>
      <c r="L186" s="352"/>
      <c r="M186" s="352"/>
      <c r="N186" s="352"/>
      <c r="O186" s="352"/>
      <c r="P186" s="352"/>
      <c r="Q186" s="352"/>
      <c r="R186" s="352"/>
      <c r="S186" s="352"/>
      <c r="T186" s="352"/>
      <c r="U186" s="352"/>
      <c r="V186" s="352"/>
      <c r="W186" s="352"/>
      <c r="X186" s="352"/>
      <c r="Y186" s="352"/>
      <c r="Z186" s="352"/>
      <c r="AA186" s="352"/>
      <c r="AB186" s="352"/>
      <c r="AC186" s="352"/>
    </row>
    <row r="187" spans="1:29" x14ac:dyDescent="0.25">
      <c r="A187" s="271" t="s">
        <v>221</v>
      </c>
      <c r="B187" s="240"/>
      <c r="C187" s="352"/>
      <c r="D187" s="352"/>
      <c r="E187" s="352"/>
      <c r="F187" s="352"/>
      <c r="G187" s="352"/>
      <c r="H187" s="352"/>
      <c r="I187" s="352"/>
      <c r="J187" s="352"/>
      <c r="K187" s="352"/>
      <c r="L187" s="352"/>
      <c r="M187" s="352"/>
      <c r="N187" s="352"/>
      <c r="O187" s="352"/>
      <c r="P187" s="352"/>
      <c r="Q187" s="352"/>
      <c r="R187" s="352"/>
      <c r="S187" s="352"/>
      <c r="T187" s="352"/>
      <c r="U187" s="352"/>
      <c r="V187" s="352"/>
      <c r="W187" s="352"/>
      <c r="X187" s="352"/>
      <c r="Y187" s="352"/>
      <c r="Z187" s="352"/>
      <c r="AA187" s="352"/>
      <c r="AB187" s="352"/>
      <c r="AC187" s="352"/>
    </row>
    <row r="188" spans="1:29" ht="33" customHeight="1" x14ac:dyDescent="0.25">
      <c r="A188" s="932" t="s">
        <v>222</v>
      </c>
      <c r="B188" s="940"/>
      <c r="C188" s="940"/>
      <c r="D188" s="940"/>
      <c r="E188" s="940"/>
      <c r="F188" s="940"/>
      <c r="G188" s="940"/>
      <c r="H188" s="940"/>
      <c r="I188" s="940"/>
      <c r="J188" s="940"/>
      <c r="K188" s="940"/>
      <c r="L188" s="358"/>
      <c r="M188" s="358"/>
      <c r="N188" s="358"/>
      <c r="O188" s="358"/>
      <c r="P188" s="358"/>
      <c r="Q188" s="358"/>
      <c r="R188" s="358"/>
      <c r="S188" s="358"/>
      <c r="T188" s="358"/>
      <c r="U188" s="358"/>
      <c r="V188" s="358"/>
      <c r="W188" s="358"/>
      <c r="X188" s="358"/>
      <c r="Y188" s="358"/>
      <c r="Z188" s="358"/>
      <c r="AA188" s="358"/>
      <c r="AB188" s="358"/>
      <c r="AC188" s="358"/>
    </row>
    <row r="189" spans="1:29" x14ac:dyDescent="0.25">
      <c r="A189" s="356" t="s">
        <v>126</v>
      </c>
      <c r="B189" s="356" t="s">
        <v>127</v>
      </c>
      <c r="C189" s="352"/>
      <c r="D189" s="352"/>
      <c r="E189" s="352"/>
      <c r="F189" s="352"/>
      <c r="G189" s="352"/>
      <c r="H189" s="352"/>
      <c r="I189" s="352"/>
      <c r="J189" s="352"/>
      <c r="K189" s="352"/>
      <c r="L189" s="352"/>
      <c r="M189" s="352"/>
      <c r="N189" s="352"/>
      <c r="O189" s="352"/>
      <c r="P189" s="352"/>
      <c r="Q189" s="352"/>
      <c r="R189" s="352"/>
      <c r="S189" s="352"/>
      <c r="T189" s="352"/>
      <c r="U189" s="352"/>
      <c r="V189" s="352"/>
      <c r="W189" s="352"/>
      <c r="X189" s="352"/>
      <c r="Y189" s="352"/>
      <c r="Z189" s="352"/>
      <c r="AA189" s="352"/>
      <c r="AB189" s="352"/>
      <c r="AC189" s="352"/>
    </row>
    <row r="190" spans="1:29" ht="67.5" x14ac:dyDescent="0.25">
      <c r="A190" s="271" t="s">
        <v>128</v>
      </c>
      <c r="B190" s="525" t="s">
        <v>129</v>
      </c>
      <c r="C190" s="243"/>
      <c r="D190" s="243"/>
      <c r="E190" s="243"/>
      <c r="F190" s="243"/>
      <c r="G190" s="243"/>
      <c r="H190" s="243"/>
      <c r="I190" s="243"/>
      <c r="J190" s="243"/>
      <c r="K190" s="243"/>
      <c r="L190" s="352"/>
      <c r="M190" s="352"/>
      <c r="N190" s="352"/>
      <c r="O190" s="352"/>
      <c r="P190" s="352"/>
      <c r="Q190" s="352"/>
      <c r="R190" s="352"/>
      <c r="S190" s="352"/>
      <c r="T190" s="352"/>
      <c r="U190" s="352"/>
      <c r="V190" s="352"/>
      <c r="W190" s="352"/>
      <c r="X190" s="352"/>
      <c r="Y190" s="352"/>
      <c r="Z190" s="352"/>
      <c r="AA190" s="352"/>
      <c r="AB190" s="352"/>
      <c r="AC190" s="352"/>
    </row>
    <row r="191" spans="1:29" x14ac:dyDescent="0.25">
      <c r="A191" s="271" t="s">
        <v>130</v>
      </c>
      <c r="B191" s="352"/>
      <c r="C191" s="352"/>
      <c r="D191" s="352"/>
      <c r="E191" s="352"/>
      <c r="F191" s="352"/>
      <c r="G191" s="352"/>
      <c r="H191" s="352"/>
      <c r="I191" s="352"/>
      <c r="J191" s="352"/>
      <c r="K191" s="352"/>
      <c r="L191" s="352"/>
      <c r="M191" s="352"/>
      <c r="N191" s="352"/>
      <c r="O191" s="352"/>
      <c r="P191" s="352"/>
      <c r="Q191" s="352"/>
      <c r="R191" s="352"/>
      <c r="S191" s="352"/>
      <c r="T191" s="352"/>
      <c r="U191" s="352"/>
      <c r="V191" s="352"/>
      <c r="W191" s="352"/>
      <c r="X191" s="352"/>
      <c r="Y191" s="352"/>
      <c r="Z191" s="352"/>
      <c r="AA191" s="352"/>
      <c r="AB191" s="352"/>
      <c r="AC191" s="352"/>
    </row>
    <row r="192" spans="1:29" x14ac:dyDescent="0.25">
      <c r="A192" s="271"/>
      <c r="B192" s="352"/>
      <c r="C192" s="352"/>
      <c r="D192" s="352"/>
      <c r="E192" s="352"/>
      <c r="F192" s="352"/>
      <c r="G192" s="352"/>
      <c r="H192" s="352"/>
      <c r="I192" s="352"/>
      <c r="J192" s="352"/>
      <c r="K192" s="352"/>
      <c r="L192" s="352"/>
      <c r="M192" s="352"/>
      <c r="N192" s="352"/>
      <c r="O192" s="352"/>
      <c r="P192" s="352"/>
      <c r="Q192" s="352"/>
      <c r="R192" s="352"/>
      <c r="S192" s="352"/>
      <c r="T192" s="352"/>
      <c r="U192" s="352"/>
      <c r="V192" s="352"/>
      <c r="W192" s="352"/>
      <c r="X192" s="352"/>
      <c r="Y192" s="352"/>
      <c r="Z192" s="352"/>
      <c r="AA192" s="352"/>
      <c r="AB192" s="352"/>
      <c r="AC192" s="352"/>
    </row>
    <row r="193" spans="1:29" ht="22.5" x14ac:dyDescent="0.25">
      <c r="A193" s="271" t="s">
        <v>131</v>
      </c>
      <c r="B193" s="499" t="s">
        <v>132</v>
      </c>
      <c r="C193" s="526" t="s">
        <v>35</v>
      </c>
      <c r="D193" s="352"/>
      <c r="E193" s="352"/>
      <c r="F193" s="352"/>
      <c r="G193" s="352"/>
      <c r="H193" s="352"/>
      <c r="I193" s="352"/>
      <c r="J193" s="352"/>
      <c r="K193" s="352"/>
      <c r="L193" s="352"/>
      <c r="M193" s="352"/>
      <c r="N193" s="352"/>
      <c r="O193" s="352"/>
      <c r="P193" s="352"/>
      <c r="Q193" s="352"/>
      <c r="R193" s="352"/>
      <c r="S193" s="352"/>
      <c r="T193" s="352"/>
      <c r="U193" s="352"/>
      <c r="V193" s="352"/>
      <c r="W193" s="352"/>
      <c r="X193" s="352"/>
      <c r="Y193" s="352"/>
      <c r="Z193" s="352"/>
      <c r="AA193" s="352"/>
      <c r="AB193" s="352"/>
      <c r="AC193" s="352"/>
    </row>
    <row r="194" spans="1:29" x14ac:dyDescent="0.25">
      <c r="A194" s="271" t="s">
        <v>133</v>
      </c>
      <c r="B194" s="352"/>
      <c r="C194" s="352"/>
      <c r="D194" s="352"/>
      <c r="E194" s="352"/>
      <c r="F194" s="352"/>
      <c r="G194" s="352"/>
      <c r="H194" s="352"/>
      <c r="I194" s="352"/>
      <c r="J194" s="352"/>
      <c r="K194" s="352"/>
      <c r="L194" s="352"/>
      <c r="M194" s="352"/>
      <c r="N194" s="352"/>
      <c r="O194" s="352"/>
      <c r="P194" s="352"/>
      <c r="Q194" s="352"/>
      <c r="R194" s="352"/>
      <c r="S194" s="352"/>
      <c r="T194" s="352"/>
      <c r="U194" s="352"/>
      <c r="V194" s="352"/>
      <c r="W194" s="352"/>
      <c r="X194" s="352"/>
      <c r="Y194" s="352"/>
      <c r="Z194" s="352"/>
      <c r="AA194" s="352"/>
      <c r="AB194" s="352"/>
      <c r="AC194" s="352"/>
    </row>
    <row r="195" spans="1:29" x14ac:dyDescent="0.25">
      <c r="A195" s="271"/>
      <c r="B195" s="352"/>
      <c r="C195" s="352"/>
      <c r="D195" s="352"/>
      <c r="E195" s="352"/>
      <c r="F195" s="352"/>
      <c r="G195" s="352"/>
      <c r="H195" s="352"/>
      <c r="I195" s="352"/>
      <c r="J195" s="352"/>
      <c r="K195" s="352"/>
      <c r="L195" s="352"/>
      <c r="M195" s="352"/>
      <c r="N195" s="352"/>
      <c r="O195" s="352"/>
      <c r="P195" s="352"/>
      <c r="Q195" s="352"/>
      <c r="R195" s="352"/>
      <c r="S195" s="352"/>
      <c r="T195" s="352"/>
      <c r="U195" s="352"/>
      <c r="V195" s="352"/>
      <c r="W195" s="352"/>
      <c r="X195" s="352"/>
      <c r="Y195" s="352"/>
      <c r="Z195" s="352"/>
      <c r="AA195" s="352"/>
      <c r="AB195" s="352"/>
      <c r="AC195" s="352"/>
    </row>
    <row r="196" spans="1:29" ht="23.25" customHeight="1" x14ac:dyDescent="0.25">
      <c r="A196" s="271" t="s">
        <v>329</v>
      </c>
      <c r="B196" s="240" t="s">
        <v>135</v>
      </c>
      <c r="C196" s="526" t="s">
        <v>35</v>
      </c>
      <c r="D196" s="352"/>
      <c r="E196" s="352"/>
      <c r="F196" s="352"/>
      <c r="G196" s="352"/>
      <c r="H196" s="352"/>
      <c r="I196" s="352"/>
      <c r="J196" s="352"/>
      <c r="K196" s="352"/>
      <c r="L196" s="352"/>
      <c r="M196" s="352"/>
      <c r="N196" s="352"/>
      <c r="O196" s="352"/>
      <c r="P196" s="352"/>
      <c r="Q196" s="352"/>
      <c r="R196" s="352"/>
      <c r="S196" s="352"/>
      <c r="T196" s="352"/>
      <c r="U196" s="352"/>
      <c r="V196" s="352"/>
      <c r="W196" s="352"/>
      <c r="X196" s="352"/>
      <c r="Y196" s="352"/>
      <c r="Z196" s="352"/>
      <c r="AA196" s="352"/>
      <c r="AB196" s="352"/>
      <c r="AC196" s="352"/>
    </row>
    <row r="197" spans="1:29" x14ac:dyDescent="0.25">
      <c r="A197" s="271" t="s">
        <v>136</v>
      </c>
      <c r="B197" s="499"/>
      <c r="C197" s="352"/>
      <c r="D197" s="352"/>
      <c r="E197" s="352"/>
      <c r="F197" s="352"/>
      <c r="G197" s="352"/>
      <c r="H197" s="352"/>
      <c r="I197" s="352"/>
      <c r="J197" s="352"/>
      <c r="K197" s="352"/>
      <c r="L197" s="352"/>
      <c r="M197" s="352"/>
      <c r="N197" s="352"/>
      <c r="O197" s="352"/>
      <c r="P197" s="352"/>
      <c r="Q197" s="352"/>
      <c r="R197" s="352"/>
      <c r="S197" s="352"/>
      <c r="T197" s="352"/>
      <c r="U197" s="352"/>
      <c r="V197" s="352"/>
      <c r="W197" s="352"/>
      <c r="X197" s="352"/>
      <c r="Y197" s="352"/>
      <c r="Z197" s="352"/>
      <c r="AA197" s="352"/>
      <c r="AB197" s="352"/>
      <c r="AC197" s="352"/>
    </row>
    <row r="198" spans="1:29" x14ac:dyDescent="0.25">
      <c r="A198" s="243" t="s">
        <v>137</v>
      </c>
      <c r="B198" s="356" t="s">
        <v>463</v>
      </c>
      <c r="C198" s="352"/>
      <c r="D198" s="352"/>
      <c r="E198" s="352"/>
      <c r="F198" s="352"/>
      <c r="G198" s="352"/>
      <c r="H198" s="352"/>
      <c r="I198" s="352"/>
      <c r="J198" s="352"/>
      <c r="K198" s="352"/>
      <c r="L198" s="352"/>
      <c r="M198" s="352"/>
      <c r="N198" s="352"/>
      <c r="O198" s="352"/>
      <c r="P198" s="352"/>
      <c r="Q198" s="352"/>
      <c r="R198" s="352"/>
      <c r="S198" s="352"/>
      <c r="T198" s="352"/>
      <c r="U198" s="352"/>
      <c r="V198" s="352"/>
      <c r="W198" s="352"/>
      <c r="X198" s="352"/>
      <c r="Y198" s="352"/>
      <c r="Z198" s="352"/>
      <c r="AA198" s="352"/>
      <c r="AB198" s="352"/>
      <c r="AC198" s="352"/>
    </row>
    <row r="199" spans="1:29" ht="67.5" x14ac:dyDescent="0.25">
      <c r="A199" s="271" t="s">
        <v>139</v>
      </c>
      <c r="B199" s="525" t="s">
        <v>140</v>
      </c>
      <c r="C199" s="243"/>
      <c r="D199" s="243"/>
      <c r="E199" s="243"/>
      <c r="F199" s="243"/>
      <c r="G199" s="243"/>
      <c r="H199" s="243"/>
      <c r="I199" s="243"/>
      <c r="J199" s="243"/>
      <c r="K199" s="352"/>
      <c r="L199" s="352"/>
      <c r="M199" s="352"/>
      <c r="N199" s="352"/>
      <c r="O199" s="352"/>
      <c r="P199" s="352"/>
      <c r="Q199" s="352"/>
      <c r="R199" s="352"/>
      <c r="S199" s="352"/>
      <c r="T199" s="352"/>
      <c r="U199" s="352"/>
      <c r="V199" s="352"/>
      <c r="W199" s="352"/>
      <c r="X199" s="352"/>
      <c r="Y199" s="352"/>
      <c r="Z199" s="352"/>
      <c r="AA199" s="352"/>
      <c r="AB199" s="352"/>
      <c r="AC199" s="352"/>
    </row>
    <row r="200" spans="1:29" x14ac:dyDescent="0.25">
      <c r="A200" s="271" t="s">
        <v>130</v>
      </c>
      <c r="B200" s="352"/>
      <c r="C200" s="352"/>
      <c r="D200" s="352"/>
      <c r="E200" s="352"/>
      <c r="F200" s="352"/>
      <c r="G200" s="352"/>
      <c r="H200" s="352"/>
      <c r="I200" s="352"/>
      <c r="J200" s="352"/>
      <c r="K200" s="352"/>
      <c r="L200" s="352"/>
      <c r="M200" s="352"/>
      <c r="N200" s="352"/>
      <c r="O200" s="352"/>
      <c r="P200" s="352"/>
      <c r="Q200" s="352"/>
      <c r="R200" s="352"/>
      <c r="S200" s="352"/>
      <c r="T200" s="352"/>
      <c r="U200" s="352"/>
      <c r="V200" s="352"/>
      <c r="W200" s="352"/>
      <c r="X200" s="352"/>
      <c r="Y200" s="352"/>
      <c r="Z200" s="352"/>
      <c r="AA200" s="352"/>
      <c r="AB200" s="352"/>
      <c r="AC200" s="352"/>
    </row>
    <row r="201" spans="1:29" ht="12.75" customHeight="1" x14ac:dyDescent="0.25">
      <c r="A201" s="271"/>
      <c r="B201" s="352"/>
      <c r="C201" s="352"/>
      <c r="D201" s="352"/>
      <c r="E201" s="352"/>
      <c r="F201" s="352"/>
      <c r="G201" s="352"/>
      <c r="H201" s="352"/>
      <c r="I201" s="352"/>
      <c r="J201" s="352"/>
      <c r="K201" s="352"/>
      <c r="L201" s="352"/>
      <c r="M201" s="352"/>
      <c r="N201" s="352"/>
      <c r="O201" s="352"/>
      <c r="P201" s="352"/>
      <c r="Q201" s="352"/>
      <c r="R201" s="352"/>
      <c r="S201" s="352"/>
      <c r="T201" s="352"/>
      <c r="U201" s="352"/>
      <c r="V201" s="352"/>
      <c r="W201" s="352"/>
      <c r="X201" s="352"/>
      <c r="Y201" s="352"/>
      <c r="Z201" s="352"/>
      <c r="AA201" s="352"/>
      <c r="AB201" s="352"/>
      <c r="AC201" s="352"/>
    </row>
    <row r="202" spans="1:29" ht="22.5" x14ac:dyDescent="0.25">
      <c r="A202" s="271" t="s">
        <v>141</v>
      </c>
      <c r="B202" s="499" t="s">
        <v>223</v>
      </c>
      <c r="C202" s="526" t="s">
        <v>35</v>
      </c>
      <c r="D202" s="352"/>
      <c r="E202" s="352"/>
      <c r="F202" s="352"/>
      <c r="G202" s="352"/>
      <c r="H202" s="352"/>
      <c r="I202" s="352"/>
      <c r="J202" s="352"/>
      <c r="K202" s="352"/>
      <c r="L202" s="352"/>
      <c r="M202" s="352"/>
      <c r="N202" s="352"/>
      <c r="O202" s="352"/>
      <c r="P202" s="352"/>
      <c r="Q202" s="352"/>
      <c r="R202" s="352"/>
      <c r="S202" s="352"/>
      <c r="T202" s="352"/>
      <c r="U202" s="352"/>
      <c r="V202" s="352"/>
      <c r="W202" s="352"/>
      <c r="X202" s="352"/>
      <c r="Y202" s="352"/>
      <c r="Z202" s="352"/>
      <c r="AA202" s="352"/>
      <c r="AB202" s="352"/>
      <c r="AC202" s="352"/>
    </row>
    <row r="203" spans="1:29" x14ac:dyDescent="0.25">
      <c r="A203" s="271" t="s">
        <v>143</v>
      </c>
      <c r="B203" s="352"/>
      <c r="C203" s="352"/>
      <c r="D203" s="352"/>
      <c r="E203" s="352"/>
      <c r="F203" s="352"/>
      <c r="G203" s="352"/>
      <c r="H203" s="352"/>
      <c r="I203" s="352"/>
      <c r="J203" s="352"/>
      <c r="K203" s="352"/>
      <c r="L203" s="352"/>
      <c r="M203" s="352"/>
      <c r="N203" s="352"/>
      <c r="O203" s="352"/>
      <c r="P203" s="352"/>
      <c r="Q203" s="352"/>
      <c r="R203" s="352"/>
      <c r="S203" s="352"/>
      <c r="T203" s="352"/>
      <c r="U203" s="352"/>
      <c r="V203" s="352"/>
      <c r="W203" s="352"/>
      <c r="X203" s="352"/>
      <c r="Y203" s="352"/>
      <c r="Z203" s="352"/>
      <c r="AA203" s="352"/>
      <c r="AB203" s="352"/>
      <c r="AC203" s="352"/>
    </row>
    <row r="204" spans="1:29" x14ac:dyDescent="0.25">
      <c r="A204" s="271"/>
      <c r="B204" s="352"/>
      <c r="C204" s="352"/>
      <c r="D204" s="352"/>
      <c r="E204" s="352"/>
      <c r="F204" s="352"/>
      <c r="G204" s="352"/>
      <c r="H204" s="352"/>
      <c r="I204" s="352"/>
      <c r="J204" s="352"/>
      <c r="K204" s="352"/>
      <c r="L204" s="352"/>
      <c r="M204" s="352"/>
      <c r="N204" s="352"/>
      <c r="O204" s="352"/>
      <c r="P204" s="352"/>
      <c r="Q204" s="352"/>
      <c r="R204" s="352"/>
      <c r="S204" s="352"/>
      <c r="T204" s="352"/>
      <c r="U204" s="352"/>
      <c r="V204" s="352"/>
      <c r="W204" s="352"/>
      <c r="X204" s="352"/>
      <c r="Y204" s="352"/>
      <c r="Z204" s="352"/>
      <c r="AA204" s="352"/>
      <c r="AB204" s="352"/>
      <c r="AC204" s="352"/>
    </row>
    <row r="205" spans="1:29" ht="27.75" customHeight="1" x14ac:dyDescent="0.25">
      <c r="A205" s="271" t="s">
        <v>144</v>
      </c>
      <c r="B205" s="499" t="s">
        <v>145</v>
      </c>
      <c r="C205" s="526" t="s">
        <v>35</v>
      </c>
      <c r="D205" s="352"/>
      <c r="E205" s="352"/>
      <c r="F205" s="352"/>
      <c r="G205" s="352"/>
      <c r="H205" s="352"/>
      <c r="I205" s="352"/>
      <c r="J205" s="352"/>
      <c r="K205" s="352"/>
      <c r="L205" s="352"/>
      <c r="M205" s="352"/>
      <c r="N205" s="352"/>
      <c r="O205" s="352"/>
      <c r="P205" s="352"/>
      <c r="Q205" s="352"/>
      <c r="R205" s="352"/>
      <c r="S205" s="352"/>
      <c r="T205" s="352"/>
      <c r="U205" s="352"/>
      <c r="V205" s="352"/>
      <c r="W205" s="352"/>
      <c r="X205" s="352"/>
      <c r="Y205" s="352"/>
      <c r="Z205" s="352"/>
      <c r="AA205" s="352"/>
      <c r="AB205" s="352"/>
      <c r="AC205" s="352"/>
    </row>
    <row r="206" spans="1:29" x14ac:dyDescent="0.25">
      <c r="A206" s="271" t="s">
        <v>146</v>
      </c>
      <c r="B206" s="499"/>
      <c r="C206" s="352"/>
      <c r="D206" s="352"/>
      <c r="E206" s="352"/>
      <c r="F206" s="352"/>
      <c r="G206" s="352"/>
      <c r="H206" s="352"/>
      <c r="I206" s="352"/>
      <c r="J206" s="352"/>
      <c r="K206" s="352"/>
      <c r="L206" s="352"/>
      <c r="M206" s="352"/>
      <c r="N206" s="352"/>
      <c r="O206" s="352"/>
      <c r="P206" s="352"/>
      <c r="Q206" s="352"/>
      <c r="R206" s="352"/>
      <c r="S206" s="352"/>
      <c r="T206" s="352"/>
      <c r="U206" s="352"/>
      <c r="V206" s="352"/>
      <c r="W206" s="352"/>
      <c r="X206" s="352"/>
      <c r="Y206" s="352"/>
      <c r="Z206" s="352"/>
      <c r="AA206" s="352"/>
      <c r="AB206" s="352"/>
      <c r="AC206" s="352"/>
    </row>
    <row r="207" spans="1:29" ht="33" customHeight="1" x14ac:dyDescent="0.25">
      <c r="A207" s="932" t="s">
        <v>224</v>
      </c>
      <c r="B207" s="940"/>
      <c r="C207" s="940"/>
      <c r="D207" s="940"/>
      <c r="E207" s="940"/>
      <c r="F207" s="940"/>
      <c r="G207" s="940"/>
      <c r="H207" s="940"/>
      <c r="I207" s="940"/>
      <c r="J207" s="940"/>
      <c r="K207" s="527"/>
      <c r="L207" s="358"/>
      <c r="M207" s="358"/>
      <c r="N207" s="358"/>
      <c r="O207" s="358"/>
      <c r="P207" s="358"/>
      <c r="Q207" s="358"/>
      <c r="R207" s="358"/>
      <c r="S207" s="358"/>
      <c r="T207" s="358"/>
      <c r="U207" s="358"/>
      <c r="V207" s="358"/>
      <c r="W207" s="358"/>
      <c r="X207" s="358"/>
      <c r="Y207" s="358"/>
      <c r="Z207" s="358"/>
      <c r="AA207" s="358"/>
      <c r="AB207" s="358"/>
      <c r="AC207" s="358"/>
    </row>
    <row r="208" spans="1:29" x14ac:dyDescent="0.25">
      <c r="A208" s="243" t="s">
        <v>152</v>
      </c>
      <c r="B208" s="352"/>
      <c r="C208" s="518" t="s">
        <v>35</v>
      </c>
      <c r="D208" s="352"/>
      <c r="E208" s="352"/>
      <c r="F208" s="352"/>
      <c r="G208" s="352"/>
      <c r="H208" s="352"/>
      <c r="I208" s="352"/>
      <c r="J208" s="352"/>
      <c r="K208" s="352"/>
      <c r="L208" s="352"/>
      <c r="M208" s="352"/>
      <c r="N208" s="352"/>
      <c r="O208" s="352"/>
      <c r="P208" s="352"/>
      <c r="Q208" s="352"/>
      <c r="R208" s="352"/>
      <c r="S208" s="352"/>
      <c r="T208" s="352"/>
      <c r="U208" s="352"/>
      <c r="V208" s="352"/>
      <c r="W208" s="352"/>
      <c r="X208" s="352"/>
      <c r="Y208" s="352"/>
      <c r="Z208" s="352"/>
      <c r="AA208" s="352"/>
      <c r="AB208" s="352"/>
      <c r="AC208" s="352"/>
    </row>
    <row r="209" spans="1:29" x14ac:dyDescent="0.25">
      <c r="A209" s="243" t="s">
        <v>153</v>
      </c>
      <c r="B209" s="352"/>
      <c r="C209" s="518" t="s">
        <v>35</v>
      </c>
      <c r="D209" s="352"/>
      <c r="E209" s="352"/>
      <c r="F209" s="352"/>
      <c r="G209" s="352"/>
      <c r="H209" s="352"/>
      <c r="I209" s="352"/>
      <c r="J209" s="352"/>
      <c r="K209" s="352"/>
      <c r="L209" s="352"/>
      <c r="M209" s="352"/>
      <c r="N209" s="352"/>
      <c r="O209" s="352"/>
      <c r="P209" s="352"/>
      <c r="Q209" s="352"/>
      <c r="R209" s="352"/>
      <c r="S209" s="352"/>
      <c r="T209" s="352"/>
      <c r="U209" s="352"/>
      <c r="V209" s="352"/>
      <c r="W209" s="352"/>
      <c r="X209" s="352"/>
      <c r="Y209" s="352"/>
      <c r="Z209" s="352"/>
      <c r="AA209" s="352"/>
      <c r="AB209" s="352"/>
      <c r="AC209" s="352"/>
    </row>
    <row r="210" spans="1:29" ht="20.45" customHeight="1" x14ac:dyDescent="0.25">
      <c r="A210" s="932" t="s">
        <v>225</v>
      </c>
      <c r="B210" s="957"/>
      <c r="C210" s="957"/>
      <c r="D210" s="957"/>
      <c r="E210" s="957"/>
      <c r="F210" s="957"/>
      <c r="G210" s="957"/>
      <c r="H210" s="957"/>
      <c r="I210" s="957"/>
      <c r="J210" s="957"/>
      <c r="K210" s="957"/>
      <c r="L210" s="958"/>
      <c r="M210" s="352"/>
      <c r="N210" s="352"/>
      <c r="O210" s="352"/>
      <c r="P210" s="352"/>
      <c r="Q210" s="352"/>
      <c r="R210" s="352"/>
      <c r="S210" s="352"/>
      <c r="T210" s="352"/>
      <c r="U210" s="352"/>
      <c r="V210" s="352"/>
      <c r="W210" s="352"/>
      <c r="X210" s="352"/>
      <c r="Y210" s="352"/>
      <c r="Z210" s="352"/>
      <c r="AA210" s="352"/>
      <c r="AB210" s="352"/>
      <c r="AC210" s="352"/>
    </row>
    <row r="211" spans="1:29" ht="22.5" x14ac:dyDescent="0.25">
      <c r="A211" s="517" t="s">
        <v>155</v>
      </c>
      <c r="B211" s="499" t="s">
        <v>156</v>
      </c>
      <c r="C211" s="518"/>
      <c r="D211" s="352"/>
      <c r="E211" s="352"/>
      <c r="F211" s="352"/>
      <c r="G211" s="352"/>
      <c r="H211" s="352"/>
      <c r="I211" s="352"/>
      <c r="J211" s="352"/>
      <c r="K211" s="352"/>
      <c r="L211" s="352"/>
      <c r="M211" s="352"/>
      <c r="N211" s="352"/>
      <c r="O211" s="352"/>
      <c r="P211" s="352"/>
      <c r="Q211" s="352"/>
      <c r="R211" s="352"/>
      <c r="S211" s="352"/>
      <c r="T211" s="352"/>
      <c r="U211" s="352"/>
      <c r="V211" s="352"/>
      <c r="W211" s="352"/>
      <c r="X211" s="352"/>
      <c r="Y211" s="352"/>
      <c r="Z211" s="352"/>
      <c r="AA211" s="352"/>
      <c r="AB211" s="352"/>
      <c r="AC211" s="352"/>
    </row>
    <row r="212" spans="1:29" x14ac:dyDescent="0.25">
      <c r="A212" s="517" t="s">
        <v>157</v>
      </c>
      <c r="B212" s="499"/>
      <c r="C212" s="518"/>
      <c r="D212" s="352"/>
      <c r="E212" s="352"/>
      <c r="F212" s="352"/>
      <c r="G212" s="352"/>
      <c r="H212" s="352"/>
      <c r="I212" s="352"/>
      <c r="J212" s="352"/>
      <c r="K212" s="352"/>
      <c r="L212" s="352"/>
      <c r="M212" s="352"/>
      <c r="N212" s="352"/>
      <c r="O212" s="352"/>
      <c r="P212" s="352"/>
      <c r="Q212" s="352"/>
      <c r="R212" s="352"/>
      <c r="S212" s="352"/>
      <c r="T212" s="352"/>
      <c r="U212" s="352"/>
      <c r="V212" s="352"/>
      <c r="W212" s="352"/>
      <c r="X212" s="352"/>
      <c r="Y212" s="352"/>
      <c r="Z212" s="352"/>
      <c r="AA212" s="352"/>
      <c r="AB212" s="352"/>
      <c r="AC212" s="352"/>
    </row>
    <row r="213" spans="1:29" x14ac:dyDescent="0.25">
      <c r="A213" s="517" t="s">
        <v>158</v>
      </c>
      <c r="B213" s="499"/>
      <c r="C213" s="518"/>
      <c r="D213" s="352"/>
      <c r="E213" s="352"/>
      <c r="F213" s="352"/>
      <c r="G213" s="352"/>
      <c r="H213" s="352"/>
      <c r="I213" s="352"/>
      <c r="J213" s="352"/>
      <c r="K213" s="352"/>
      <c r="L213" s="352"/>
      <c r="M213" s="352"/>
      <c r="N213" s="352"/>
      <c r="O213" s="352"/>
      <c r="P213" s="352"/>
      <c r="Q213" s="352"/>
      <c r="R213" s="352"/>
      <c r="S213" s="352"/>
      <c r="T213" s="352"/>
      <c r="U213" s="352"/>
      <c r="V213" s="352"/>
      <c r="W213" s="352"/>
      <c r="X213" s="352"/>
      <c r="Y213" s="352"/>
      <c r="Z213" s="352"/>
      <c r="AA213" s="352"/>
      <c r="AB213" s="352"/>
      <c r="AC213" s="352"/>
    </row>
    <row r="214" spans="1:29" ht="56.25" x14ac:dyDescent="0.25">
      <c r="A214" s="517" t="s">
        <v>159</v>
      </c>
      <c r="B214" s="499" t="s">
        <v>462</v>
      </c>
      <c r="C214" s="518"/>
      <c r="D214" s="352"/>
      <c r="E214" s="352"/>
      <c r="F214" s="352"/>
      <c r="G214" s="352"/>
      <c r="H214" s="352"/>
      <c r="I214" s="352"/>
      <c r="J214" s="352"/>
      <c r="K214" s="352"/>
      <c r="L214" s="352"/>
      <c r="M214" s="352"/>
      <c r="N214" s="352"/>
      <c r="O214" s="352"/>
      <c r="P214" s="352"/>
      <c r="Q214" s="352"/>
      <c r="R214" s="352"/>
      <c r="S214" s="352"/>
      <c r="T214" s="352"/>
      <c r="U214" s="352"/>
      <c r="V214" s="352"/>
      <c r="W214" s="352"/>
      <c r="X214" s="352"/>
      <c r="Y214" s="352"/>
      <c r="Z214" s="352"/>
      <c r="AA214" s="352"/>
      <c r="AB214" s="352"/>
      <c r="AC214" s="352"/>
    </row>
    <row r="215" spans="1:29" x14ac:dyDescent="0.25">
      <c r="A215" s="517" t="s">
        <v>161</v>
      </c>
      <c r="B215" s="499"/>
      <c r="C215" s="518"/>
      <c r="D215" s="352"/>
      <c r="E215" s="352"/>
      <c r="F215" s="352"/>
      <c r="G215" s="352"/>
      <c r="H215" s="352"/>
      <c r="I215" s="352"/>
      <c r="J215" s="352"/>
      <c r="K215" s="352"/>
      <c r="L215" s="352"/>
      <c r="M215" s="352"/>
      <c r="N215" s="352"/>
      <c r="O215" s="352"/>
      <c r="P215" s="352"/>
      <c r="Q215" s="352"/>
      <c r="R215" s="352"/>
      <c r="S215" s="352"/>
      <c r="T215" s="352"/>
      <c r="U215" s="352"/>
      <c r="V215" s="352"/>
      <c r="W215" s="352"/>
      <c r="X215" s="352"/>
      <c r="Y215" s="352"/>
      <c r="Z215" s="352"/>
      <c r="AA215" s="352"/>
      <c r="AB215" s="352"/>
      <c r="AC215" s="352"/>
    </row>
    <row r="216" spans="1:29" x14ac:dyDescent="0.25">
      <c r="A216" s="517" t="s">
        <v>162</v>
      </c>
      <c r="B216" s="499"/>
      <c r="C216" s="518"/>
      <c r="D216" s="352"/>
      <c r="E216" s="352"/>
      <c r="F216" s="352"/>
      <c r="G216" s="352"/>
      <c r="H216" s="352"/>
      <c r="I216" s="352"/>
      <c r="J216" s="352"/>
      <c r="K216" s="352"/>
      <c r="L216" s="352"/>
      <c r="M216" s="352"/>
      <c r="N216" s="352"/>
      <c r="O216" s="352"/>
      <c r="P216" s="352"/>
      <c r="Q216" s="352"/>
      <c r="R216" s="352"/>
      <c r="S216" s="352"/>
      <c r="T216" s="352"/>
      <c r="U216" s="352"/>
      <c r="V216" s="352"/>
      <c r="W216" s="352"/>
      <c r="X216" s="352"/>
      <c r="Y216" s="352"/>
      <c r="Z216" s="352"/>
      <c r="AA216" s="352"/>
      <c r="AB216" s="352"/>
      <c r="AC216" s="352"/>
    </row>
    <row r="217" spans="1:29" ht="15.75" customHeight="1" x14ac:dyDescent="0.25">
      <c r="A217" s="528" t="s">
        <v>163</v>
      </c>
      <c r="B217" s="932" t="s">
        <v>164</v>
      </c>
      <c r="C217" s="933"/>
      <c r="D217" s="933"/>
      <c r="E217" s="933"/>
      <c r="F217" s="933"/>
      <c r="G217" s="933"/>
      <c r="H217" s="933"/>
      <c r="I217" s="933"/>
      <c r="J217" s="933"/>
      <c r="K217" s="933"/>
      <c r="L217" s="956"/>
      <c r="M217" s="368"/>
      <c r="N217" s="352"/>
      <c r="O217" s="352"/>
      <c r="P217" s="352"/>
      <c r="Q217" s="352"/>
      <c r="R217" s="352"/>
      <c r="S217" s="352"/>
      <c r="T217" s="352"/>
      <c r="U217" s="352"/>
      <c r="V217" s="352"/>
      <c r="W217" s="352"/>
      <c r="X217" s="352"/>
      <c r="Y217" s="352"/>
      <c r="Z217" s="352"/>
      <c r="AA217" s="352"/>
      <c r="AB217" s="352"/>
      <c r="AC217" s="352"/>
    </row>
    <row r="218" spans="1:29" ht="31.5" x14ac:dyDescent="0.25">
      <c r="A218" s="243" t="s">
        <v>165</v>
      </c>
      <c r="B218" s="358" t="s">
        <v>166</v>
      </c>
      <c r="C218" s="529" t="s">
        <v>35</v>
      </c>
      <c r="D218" s="356"/>
      <c r="E218" s="352"/>
      <c r="F218" s="352"/>
      <c r="G218" s="352"/>
      <c r="H218" s="352"/>
      <c r="I218" s="352"/>
      <c r="J218" s="352"/>
      <c r="K218" s="352"/>
      <c r="L218" s="352"/>
      <c r="M218" s="352"/>
      <c r="N218" s="352"/>
      <c r="O218" s="352"/>
      <c r="P218" s="352"/>
      <c r="Q218" s="352"/>
      <c r="R218" s="352"/>
      <c r="S218" s="352"/>
      <c r="T218" s="352"/>
      <c r="U218" s="352"/>
      <c r="V218" s="352"/>
      <c r="W218" s="352"/>
      <c r="X218" s="352"/>
      <c r="Y218" s="352"/>
      <c r="Z218" s="352"/>
      <c r="AA218" s="352"/>
      <c r="AB218" s="352"/>
      <c r="AC218" s="352"/>
    </row>
    <row r="219" spans="1:29" x14ac:dyDescent="0.25">
      <c r="A219" s="350" t="s">
        <v>33</v>
      </c>
      <c r="B219" s="352"/>
      <c r="C219" s="352"/>
      <c r="D219" s="352"/>
      <c r="E219" s="352"/>
      <c r="F219" s="352"/>
      <c r="G219" s="352"/>
      <c r="H219" s="352"/>
      <c r="I219" s="352"/>
      <c r="J219" s="352"/>
      <c r="K219" s="352"/>
      <c r="L219" s="352"/>
      <c r="M219" s="352"/>
      <c r="N219" s="352"/>
      <c r="O219" s="352"/>
      <c r="P219" s="352"/>
      <c r="Q219" s="352"/>
      <c r="R219" s="352"/>
      <c r="S219" s="352"/>
      <c r="T219" s="352"/>
      <c r="U219" s="352"/>
      <c r="V219" s="352"/>
      <c r="W219" s="352"/>
      <c r="X219" s="352"/>
      <c r="Y219" s="352"/>
      <c r="Z219" s="352"/>
      <c r="AA219" s="352"/>
      <c r="AB219" s="352"/>
      <c r="AC219" s="352"/>
    </row>
    <row r="220" spans="1:29" x14ac:dyDescent="0.25">
      <c r="A220" s="243" t="s">
        <v>49</v>
      </c>
      <c r="B220" s="352"/>
      <c r="C220" s="352"/>
      <c r="D220" s="352"/>
      <c r="E220" s="352"/>
      <c r="F220" s="352"/>
      <c r="G220" s="352"/>
      <c r="H220" s="352"/>
      <c r="I220" s="352"/>
      <c r="J220" s="352"/>
      <c r="K220" s="352"/>
      <c r="L220" s="352"/>
      <c r="M220" s="352"/>
      <c r="N220" s="352"/>
      <c r="O220" s="352"/>
      <c r="P220" s="352"/>
      <c r="Q220" s="352"/>
      <c r="R220" s="352"/>
      <c r="S220" s="352"/>
      <c r="T220" s="352"/>
      <c r="U220" s="352"/>
      <c r="V220" s="352"/>
      <c r="W220" s="352"/>
      <c r="X220" s="352"/>
      <c r="Y220" s="352"/>
      <c r="Z220" s="352"/>
      <c r="AA220" s="352"/>
      <c r="AB220" s="352"/>
      <c r="AC220" s="352"/>
    </row>
    <row r="221" spans="1:29" ht="42" x14ac:dyDescent="0.25">
      <c r="A221" s="243" t="s">
        <v>167</v>
      </c>
      <c r="B221" s="358" t="s">
        <v>168</v>
      </c>
      <c r="C221" s="526" t="s">
        <v>35</v>
      </c>
      <c r="D221" s="526"/>
      <c r="E221" s="352"/>
      <c r="F221" s="352"/>
      <c r="G221" s="352"/>
      <c r="H221" s="352"/>
      <c r="I221" s="352"/>
      <c r="J221" s="352"/>
      <c r="K221" s="352"/>
      <c r="L221" s="352"/>
      <c r="M221" s="352"/>
      <c r="N221" s="352"/>
      <c r="O221" s="352"/>
      <c r="P221" s="352"/>
      <c r="Q221" s="352"/>
      <c r="R221" s="352"/>
      <c r="S221" s="352"/>
      <c r="T221" s="352"/>
      <c r="U221" s="352"/>
      <c r="V221" s="352"/>
      <c r="W221" s="352"/>
      <c r="X221" s="352"/>
      <c r="Y221" s="352"/>
      <c r="Z221" s="352"/>
      <c r="AA221" s="352"/>
      <c r="AB221" s="352"/>
      <c r="AC221" s="352"/>
    </row>
    <row r="222" spans="1:29" x14ac:dyDescent="0.25">
      <c r="A222" s="271" t="s">
        <v>64</v>
      </c>
      <c r="B222" s="352"/>
      <c r="C222" s="352"/>
      <c r="D222" s="352"/>
      <c r="E222" s="352"/>
      <c r="F222" s="352"/>
      <c r="G222" s="352"/>
      <c r="H222" s="352"/>
      <c r="I222" s="352"/>
      <c r="J222" s="352"/>
      <c r="K222" s="352"/>
      <c r="L222" s="352"/>
      <c r="M222" s="352"/>
      <c r="N222" s="352"/>
      <c r="O222" s="352"/>
      <c r="P222" s="352"/>
      <c r="Q222" s="352"/>
      <c r="R222" s="352"/>
      <c r="S222" s="352"/>
      <c r="T222" s="352"/>
      <c r="U222" s="352"/>
      <c r="V222" s="352"/>
      <c r="W222" s="352"/>
      <c r="X222" s="352"/>
      <c r="Y222" s="352"/>
      <c r="Z222" s="352"/>
      <c r="AA222" s="352"/>
      <c r="AB222" s="352"/>
      <c r="AC222" s="352"/>
    </row>
    <row r="223" spans="1:29" x14ac:dyDescent="0.25">
      <c r="A223" s="271" t="s">
        <v>171</v>
      </c>
      <c r="B223" s="352"/>
      <c r="C223" s="352"/>
      <c r="D223" s="352"/>
      <c r="E223" s="352"/>
      <c r="F223" s="352"/>
      <c r="G223" s="352"/>
      <c r="H223" s="352"/>
      <c r="I223" s="352"/>
      <c r="J223" s="352"/>
      <c r="K223" s="352"/>
      <c r="L223" s="352"/>
      <c r="M223" s="352"/>
      <c r="N223" s="352"/>
      <c r="O223" s="352"/>
      <c r="P223" s="352"/>
      <c r="Q223" s="352"/>
      <c r="R223" s="352"/>
      <c r="S223" s="352"/>
      <c r="T223" s="352"/>
      <c r="U223" s="352"/>
      <c r="V223" s="352"/>
      <c r="W223" s="352"/>
      <c r="X223" s="352"/>
      <c r="Y223" s="352"/>
      <c r="Z223" s="352"/>
      <c r="AA223" s="352"/>
      <c r="AB223" s="352"/>
      <c r="AC223" s="352"/>
    </row>
    <row r="224" spans="1:29" ht="31.5" x14ac:dyDescent="0.25">
      <c r="A224" s="242" t="s">
        <v>173</v>
      </c>
      <c r="B224" s="358" t="s">
        <v>174</v>
      </c>
      <c r="C224" s="526" t="s">
        <v>35</v>
      </c>
      <c r="D224" s="352"/>
      <c r="E224" s="352"/>
      <c r="F224" s="352"/>
      <c r="G224" s="352"/>
      <c r="H224" s="352"/>
      <c r="I224" s="352"/>
      <c r="J224" s="352"/>
      <c r="K224" s="352"/>
      <c r="L224" s="352"/>
      <c r="M224" s="352"/>
      <c r="N224" s="352"/>
      <c r="O224" s="352"/>
      <c r="P224" s="352"/>
      <c r="Q224" s="352"/>
      <c r="R224" s="352"/>
      <c r="S224" s="352"/>
      <c r="T224" s="352"/>
      <c r="U224" s="352"/>
      <c r="V224" s="352"/>
      <c r="W224" s="352"/>
      <c r="X224" s="352"/>
      <c r="Y224" s="352"/>
      <c r="Z224" s="352"/>
      <c r="AA224" s="352"/>
      <c r="AB224" s="352"/>
      <c r="AC224" s="352"/>
    </row>
    <row r="225" spans="1:29" ht="15.75" customHeight="1" x14ac:dyDescent="0.25">
      <c r="A225" s="271" t="s">
        <v>175</v>
      </c>
      <c r="B225" s="352"/>
      <c r="C225" s="352"/>
      <c r="D225" s="352"/>
      <c r="E225" s="352"/>
      <c r="F225" s="352"/>
      <c r="G225" s="352"/>
      <c r="H225" s="352"/>
      <c r="I225" s="352"/>
      <c r="J225" s="352"/>
      <c r="K225" s="352"/>
      <c r="L225" s="352"/>
      <c r="M225" s="352"/>
      <c r="N225" s="352"/>
      <c r="O225" s="352"/>
      <c r="P225" s="352"/>
      <c r="Q225" s="352"/>
      <c r="R225" s="352"/>
      <c r="S225" s="352"/>
      <c r="T225" s="352"/>
      <c r="U225" s="352"/>
      <c r="V225" s="352"/>
      <c r="W225" s="352"/>
      <c r="X225" s="352"/>
      <c r="Y225" s="352"/>
      <c r="Z225" s="352"/>
      <c r="AA225" s="352"/>
      <c r="AB225" s="352"/>
      <c r="AC225" s="352"/>
    </row>
    <row r="226" spans="1:29" x14ac:dyDescent="0.25">
      <c r="A226" s="271" t="s">
        <v>176</v>
      </c>
      <c r="B226" s="352"/>
      <c r="C226" s="352"/>
      <c r="D226" s="352"/>
      <c r="E226" s="352"/>
      <c r="F226" s="352"/>
      <c r="G226" s="352"/>
      <c r="H226" s="352"/>
      <c r="I226" s="352"/>
      <c r="J226" s="352"/>
      <c r="K226" s="352"/>
      <c r="L226" s="352"/>
      <c r="M226" s="352"/>
      <c r="N226" s="352"/>
      <c r="O226" s="352"/>
      <c r="P226" s="352"/>
      <c r="Q226" s="352"/>
      <c r="R226" s="352"/>
      <c r="S226" s="352"/>
      <c r="T226" s="352"/>
      <c r="U226" s="352"/>
      <c r="V226" s="352"/>
      <c r="W226" s="352"/>
      <c r="X226" s="352"/>
      <c r="Y226" s="352"/>
      <c r="Z226" s="352"/>
      <c r="AA226" s="352"/>
      <c r="AB226" s="352"/>
      <c r="AC226" s="352"/>
    </row>
    <row r="227" spans="1:29" x14ac:dyDescent="0.25">
      <c r="A227" s="242" t="s">
        <v>177</v>
      </c>
      <c r="B227" s="356" t="s">
        <v>178</v>
      </c>
      <c r="C227" s="526" t="s">
        <v>35</v>
      </c>
      <c r="D227" s="352"/>
      <c r="E227" s="352"/>
      <c r="F227" s="352"/>
      <c r="G227" s="352"/>
      <c r="H227" s="352"/>
      <c r="I227" s="352"/>
      <c r="J227" s="352"/>
      <c r="K227" s="352"/>
      <c r="L227" s="352"/>
      <c r="M227" s="352"/>
      <c r="N227" s="352"/>
      <c r="O227" s="352"/>
      <c r="P227" s="352"/>
      <c r="Q227" s="352"/>
      <c r="R227" s="352"/>
      <c r="S227" s="352"/>
      <c r="T227" s="352"/>
      <c r="U227" s="352"/>
      <c r="V227" s="352"/>
      <c r="W227" s="352"/>
      <c r="X227" s="352"/>
      <c r="Y227" s="352"/>
      <c r="Z227" s="352"/>
      <c r="AA227" s="352"/>
      <c r="AB227" s="352"/>
      <c r="AC227" s="352"/>
    </row>
    <row r="228" spans="1:29" x14ac:dyDescent="0.25">
      <c r="A228" s="271" t="s">
        <v>179</v>
      </c>
      <c r="B228" s="352"/>
      <c r="C228" s="352"/>
      <c r="D228" s="352"/>
      <c r="E228" s="352"/>
      <c r="F228" s="352"/>
      <c r="G228" s="352"/>
      <c r="H228" s="352"/>
      <c r="I228" s="352"/>
      <c r="J228" s="352"/>
      <c r="K228" s="352"/>
      <c r="L228" s="352"/>
      <c r="M228" s="352"/>
      <c r="N228" s="352"/>
      <c r="O228" s="352"/>
      <c r="P228" s="352"/>
      <c r="Q228" s="352"/>
      <c r="R228" s="352"/>
      <c r="S228" s="352"/>
      <c r="T228" s="352"/>
      <c r="U228" s="352"/>
      <c r="V228" s="352"/>
      <c r="W228" s="352"/>
      <c r="X228" s="352"/>
      <c r="Y228" s="352"/>
      <c r="Z228" s="352"/>
      <c r="AA228" s="352"/>
      <c r="AB228" s="352"/>
      <c r="AC228" s="352"/>
    </row>
    <row r="229" spans="1:29" x14ac:dyDescent="0.25">
      <c r="A229" s="271" t="s">
        <v>180</v>
      </c>
      <c r="B229" s="356" t="s">
        <v>181</v>
      </c>
      <c r="C229" s="352"/>
      <c r="D229" s="352"/>
      <c r="E229" s="352"/>
      <c r="F229" s="352"/>
      <c r="G229" s="352"/>
      <c r="H229" s="352"/>
      <c r="I229" s="352"/>
      <c r="J229" s="352"/>
      <c r="K229" s="352"/>
      <c r="L229" s="352"/>
      <c r="M229" s="352"/>
      <c r="N229" s="352"/>
      <c r="O229" s="352"/>
      <c r="P229" s="352"/>
      <c r="Q229" s="352"/>
      <c r="R229" s="352"/>
      <c r="S229" s="352"/>
      <c r="T229" s="352"/>
      <c r="U229" s="352"/>
      <c r="V229" s="352"/>
      <c r="W229" s="352"/>
      <c r="X229" s="352"/>
      <c r="Y229" s="352"/>
      <c r="Z229" s="352"/>
      <c r="AA229" s="352"/>
      <c r="AB229" s="352"/>
      <c r="AC229" s="352"/>
    </row>
    <row r="230" spans="1:29" x14ac:dyDescent="0.25">
      <c r="A230" s="271" t="s">
        <v>182</v>
      </c>
      <c r="B230" s="352"/>
      <c r="C230" s="352"/>
      <c r="D230" s="352"/>
      <c r="E230" s="352"/>
      <c r="F230" s="352"/>
      <c r="G230" s="352"/>
      <c r="H230" s="352"/>
      <c r="I230" s="352"/>
      <c r="J230" s="352"/>
      <c r="K230" s="352"/>
      <c r="L230" s="352"/>
      <c r="M230" s="352"/>
      <c r="N230" s="352"/>
      <c r="O230" s="352"/>
      <c r="P230" s="352"/>
      <c r="Q230" s="352"/>
      <c r="R230" s="352"/>
      <c r="S230" s="352"/>
      <c r="T230" s="352"/>
      <c r="U230" s="352"/>
      <c r="V230" s="352"/>
      <c r="W230" s="352"/>
      <c r="X230" s="352"/>
      <c r="Y230" s="352"/>
      <c r="Z230" s="352"/>
      <c r="AA230" s="352"/>
      <c r="AB230" s="352"/>
      <c r="AC230" s="352"/>
    </row>
    <row r="231" spans="1:29" x14ac:dyDescent="0.25">
      <c r="A231" s="242" t="s">
        <v>183</v>
      </c>
      <c r="B231" s="356" t="s">
        <v>184</v>
      </c>
      <c r="C231" s="352"/>
      <c r="D231" s="352"/>
      <c r="E231" s="352"/>
      <c r="F231" s="352"/>
      <c r="G231" s="352"/>
      <c r="H231" s="352"/>
      <c r="I231" s="352"/>
      <c r="J231" s="352"/>
      <c r="K231" s="352"/>
      <c r="L231" s="352"/>
      <c r="M231" s="352"/>
      <c r="N231" s="352"/>
      <c r="O231" s="352"/>
      <c r="P231" s="352"/>
      <c r="Q231" s="352"/>
      <c r="R231" s="352"/>
      <c r="S231" s="352"/>
      <c r="T231" s="352"/>
      <c r="U231" s="352"/>
      <c r="V231" s="352"/>
      <c r="W231" s="352"/>
      <c r="X231" s="352"/>
      <c r="Y231" s="352"/>
      <c r="Z231" s="352"/>
      <c r="AA231" s="352"/>
      <c r="AB231" s="352"/>
      <c r="AC231" s="352"/>
    </row>
    <row r="232" spans="1:29" ht="15.75" customHeight="1" x14ac:dyDescent="0.25">
      <c r="A232" s="271" t="s">
        <v>185</v>
      </c>
      <c r="B232" s="352"/>
      <c r="C232" s="352"/>
      <c r="D232" s="352"/>
      <c r="E232" s="352"/>
      <c r="F232" s="352"/>
      <c r="G232" s="352"/>
      <c r="H232" s="352"/>
      <c r="I232" s="352"/>
      <c r="J232" s="527"/>
      <c r="K232" s="352"/>
      <c r="L232" s="352"/>
      <c r="M232" s="352"/>
      <c r="N232" s="352"/>
      <c r="O232" s="352"/>
      <c r="P232" s="352"/>
      <c r="Q232" s="352"/>
      <c r="R232" s="352"/>
      <c r="S232" s="352"/>
      <c r="T232" s="352"/>
      <c r="U232" s="352"/>
      <c r="V232" s="352"/>
      <c r="W232" s="352"/>
      <c r="X232" s="352"/>
      <c r="Y232" s="352"/>
      <c r="Z232" s="352"/>
      <c r="AA232" s="352"/>
      <c r="AB232" s="352"/>
      <c r="AC232" s="352"/>
    </row>
    <row r="233" spans="1:29" ht="22.9" customHeight="1" x14ac:dyDescent="0.25">
      <c r="A233" s="528" t="s">
        <v>186</v>
      </c>
      <c r="B233" s="932" t="s">
        <v>328</v>
      </c>
      <c r="C233" s="940"/>
      <c r="D233" s="940"/>
      <c r="E233" s="940"/>
      <c r="F233" s="940"/>
      <c r="G233" s="940"/>
      <c r="H233" s="940"/>
      <c r="I233" s="940"/>
      <c r="J233" s="940"/>
      <c r="K233" s="940"/>
      <c r="L233" s="527"/>
      <c r="M233" s="358"/>
      <c r="N233" s="358"/>
      <c r="O233" s="358"/>
      <c r="P233" s="358"/>
      <c r="Q233" s="358"/>
      <c r="R233" s="358"/>
      <c r="S233" s="358"/>
      <c r="T233" s="358"/>
      <c r="U233" s="358"/>
      <c r="V233" s="358"/>
      <c r="W233" s="358"/>
      <c r="X233" s="358"/>
      <c r="Y233" s="358"/>
      <c r="Z233" s="358"/>
      <c r="AA233" s="358"/>
      <c r="AB233" s="358"/>
      <c r="AC233" s="358"/>
    </row>
    <row r="234" spans="1:29" ht="15.75" customHeight="1" x14ac:dyDescent="0.25">
      <c r="A234" s="243" t="s">
        <v>165</v>
      </c>
      <c r="B234" s="352"/>
      <c r="C234" s="352"/>
      <c r="D234" s="352"/>
      <c r="E234" s="352"/>
      <c r="F234" s="352"/>
      <c r="G234" s="352"/>
      <c r="H234" s="352"/>
      <c r="I234" s="352"/>
      <c r="J234" s="352"/>
      <c r="K234" s="352"/>
      <c r="L234" s="352"/>
      <c r="M234" s="352"/>
      <c r="N234" s="352"/>
      <c r="O234" s="352"/>
      <c r="P234" s="352"/>
      <c r="Q234" s="369"/>
      <c r="R234" s="369"/>
      <c r="S234" s="352"/>
      <c r="T234" s="352"/>
      <c r="U234" s="352"/>
      <c r="V234" s="352"/>
      <c r="W234" s="352"/>
      <c r="X234" s="352"/>
      <c r="Y234" s="352"/>
      <c r="Z234" s="369"/>
      <c r="AA234" s="352"/>
      <c r="AB234" s="352"/>
      <c r="AC234" s="369"/>
    </row>
    <row r="235" spans="1:29" x14ac:dyDescent="0.25">
      <c r="A235" s="243" t="s">
        <v>167</v>
      </c>
      <c r="B235" s="352"/>
      <c r="C235" s="352"/>
      <c r="D235" s="352"/>
      <c r="E235" s="352"/>
      <c r="F235" s="352"/>
      <c r="G235" s="352"/>
      <c r="H235" s="352"/>
      <c r="I235" s="352"/>
      <c r="J235" s="352"/>
      <c r="K235" s="352"/>
      <c r="L235" s="352"/>
      <c r="M235" s="352"/>
      <c r="N235" s="352"/>
      <c r="O235" s="352"/>
      <c r="P235" s="352"/>
      <c r="Q235" s="352"/>
      <c r="R235" s="352"/>
      <c r="S235" s="352"/>
      <c r="T235" s="352"/>
      <c r="U235" s="352"/>
      <c r="V235" s="352"/>
      <c r="W235" s="352"/>
      <c r="X235" s="352"/>
      <c r="Y235" s="352"/>
      <c r="Z235" s="352"/>
      <c r="AA235" s="352"/>
      <c r="AB235" s="352"/>
      <c r="AC235" s="352"/>
    </row>
    <row r="236" spans="1:29" ht="22.5" customHeight="1" x14ac:dyDescent="0.25">
      <c r="A236" s="528" t="s">
        <v>188</v>
      </c>
      <c r="B236" s="932" t="s">
        <v>189</v>
      </c>
      <c r="C236" s="940"/>
      <c r="D236" s="940"/>
      <c r="E236" s="940"/>
      <c r="F236" s="940"/>
      <c r="G236" s="940"/>
      <c r="H236" s="940"/>
      <c r="I236" s="940"/>
      <c r="J236" s="940"/>
      <c r="K236" s="940"/>
      <c r="L236" s="940"/>
      <c r="M236" s="358"/>
      <c r="N236" s="358"/>
      <c r="O236" s="358"/>
      <c r="P236" s="358"/>
      <c r="Q236" s="358"/>
      <c r="R236" s="358"/>
      <c r="S236" s="358"/>
      <c r="T236" s="358"/>
      <c r="U236" s="358"/>
      <c r="V236" s="358"/>
      <c r="W236" s="358"/>
      <c r="X236" s="358"/>
      <c r="Y236" s="358"/>
      <c r="Z236" s="358"/>
      <c r="AA236" s="358"/>
      <c r="AB236" s="358"/>
      <c r="AC236" s="358"/>
    </row>
    <row r="237" spans="1:29" x14ac:dyDescent="0.25">
      <c r="A237" s="243" t="s">
        <v>190</v>
      </c>
      <c r="B237" s="352"/>
      <c r="C237" s="526"/>
      <c r="D237" s="352"/>
      <c r="E237" s="352"/>
      <c r="F237" s="352"/>
      <c r="G237" s="352"/>
      <c r="H237" s="352"/>
      <c r="I237" s="352"/>
      <c r="J237" s="352"/>
      <c r="K237" s="352"/>
      <c r="L237" s="352"/>
      <c r="M237" s="352"/>
      <c r="N237" s="352"/>
      <c r="O237" s="352"/>
      <c r="P237" s="352"/>
      <c r="Q237" s="352"/>
      <c r="R237" s="352"/>
      <c r="S237" s="352"/>
      <c r="T237" s="352"/>
      <c r="U237" s="352"/>
      <c r="V237" s="352"/>
      <c r="W237" s="352"/>
      <c r="X237" s="352"/>
      <c r="Y237" s="352"/>
      <c r="Z237" s="352"/>
      <c r="AA237" s="352"/>
      <c r="AB237" s="352"/>
      <c r="AC237" s="352"/>
    </row>
    <row r="238" spans="1:29" x14ac:dyDescent="0.25">
      <c r="A238" s="243" t="s">
        <v>167</v>
      </c>
      <c r="B238" s="352"/>
      <c r="C238" s="352"/>
      <c r="D238" s="352"/>
      <c r="E238" s="352"/>
      <c r="F238" s="352"/>
      <c r="G238" s="352"/>
      <c r="H238" s="352"/>
      <c r="I238" s="352"/>
      <c r="J238" s="352"/>
      <c r="K238" s="352"/>
      <c r="L238" s="352"/>
      <c r="M238" s="352"/>
      <c r="N238" s="352"/>
      <c r="O238" s="352"/>
      <c r="P238" s="352"/>
      <c r="Q238" s="352"/>
      <c r="R238" s="352"/>
      <c r="S238" s="352"/>
      <c r="T238" s="352"/>
      <c r="U238" s="352"/>
      <c r="V238" s="352"/>
      <c r="W238" s="352"/>
      <c r="X238" s="352"/>
      <c r="Y238" s="352"/>
      <c r="Z238" s="352"/>
      <c r="AA238" s="352"/>
      <c r="AB238" s="352"/>
      <c r="AC238" s="352"/>
    </row>
    <row r="239" spans="1:29" ht="15.75" customHeight="1" x14ac:dyDescent="0.25">
      <c r="A239" s="528" t="s">
        <v>191</v>
      </c>
      <c r="B239" s="932" t="s">
        <v>192</v>
      </c>
      <c r="C239" s="933"/>
      <c r="D239" s="933"/>
      <c r="E239" s="933"/>
      <c r="F239" s="933"/>
      <c r="G239" s="933"/>
      <c r="H239" s="933"/>
      <c r="I239" s="933"/>
      <c r="J239" s="956"/>
      <c r="K239" s="352"/>
      <c r="L239" s="352"/>
      <c r="M239" s="370"/>
      <c r="N239" s="352"/>
      <c r="O239" s="350"/>
      <c r="P239" s="352"/>
      <c r="Q239" s="352"/>
      <c r="R239" s="530"/>
      <c r="S239" s="352"/>
      <c r="T239" s="352"/>
      <c r="U239" s="352"/>
      <c r="V239" s="368"/>
      <c r="W239" s="352"/>
      <c r="X239" s="350"/>
      <c r="Y239" s="352"/>
      <c r="Z239" s="352"/>
      <c r="AA239" s="350"/>
      <c r="AB239" s="352"/>
      <c r="AC239" s="352"/>
    </row>
    <row r="240" spans="1:29" x14ac:dyDescent="0.25">
      <c r="A240" s="243" t="s">
        <v>165</v>
      </c>
      <c r="B240" s="356" t="s">
        <v>193</v>
      </c>
      <c r="C240" s="526" t="s">
        <v>35</v>
      </c>
      <c r="D240" s="356"/>
      <c r="E240" s="352"/>
      <c r="F240" s="352"/>
      <c r="G240" s="352"/>
      <c r="H240" s="352"/>
      <c r="I240" s="352"/>
      <c r="J240" s="352"/>
      <c r="K240" s="352"/>
      <c r="L240" s="352"/>
      <c r="M240" s="352"/>
      <c r="N240" s="352"/>
      <c r="O240" s="352"/>
      <c r="P240" s="352"/>
      <c r="Q240" s="352"/>
      <c r="R240" s="352"/>
      <c r="S240" s="352"/>
      <c r="T240" s="352"/>
      <c r="U240" s="352"/>
      <c r="V240" s="352"/>
      <c r="W240" s="352"/>
      <c r="X240" s="352"/>
      <c r="Y240" s="352"/>
      <c r="Z240" s="352"/>
      <c r="AA240" s="352"/>
      <c r="AB240" s="352"/>
      <c r="AC240" s="352"/>
    </row>
    <row r="241" spans="1:29" ht="24" customHeight="1" x14ac:dyDescent="0.25">
      <c r="A241" s="350" t="s">
        <v>33</v>
      </c>
      <c r="B241" s="358" t="s">
        <v>194</v>
      </c>
      <c r="C241" s="526" t="s">
        <v>35</v>
      </c>
      <c r="D241" s="358"/>
      <c r="E241" s="352"/>
      <c r="F241" s="352"/>
      <c r="G241" s="352"/>
      <c r="H241" s="352"/>
      <c r="I241" s="352"/>
      <c r="J241" s="352"/>
      <c r="K241" s="352"/>
      <c r="L241" s="352"/>
      <c r="M241" s="352"/>
      <c r="N241" s="352"/>
      <c r="O241" s="352"/>
      <c r="P241" s="352"/>
      <c r="Q241" s="352"/>
      <c r="R241" s="352"/>
      <c r="S241" s="352"/>
      <c r="T241" s="352"/>
      <c r="U241" s="352"/>
      <c r="V241" s="352"/>
      <c r="W241" s="352"/>
      <c r="X241" s="352"/>
      <c r="Y241" s="352"/>
      <c r="Z241" s="352"/>
      <c r="AA241" s="352"/>
      <c r="AB241" s="352"/>
      <c r="AC241" s="352"/>
    </row>
    <row r="242" spans="1:29" x14ac:dyDescent="0.25">
      <c r="A242" s="243">
        <v>2</v>
      </c>
      <c r="B242" s="356" t="s">
        <v>195</v>
      </c>
      <c r="C242" s="526" t="s">
        <v>35</v>
      </c>
      <c r="D242" s="356"/>
      <c r="E242" s="352"/>
      <c r="F242" s="352"/>
      <c r="G242" s="352"/>
      <c r="H242" s="352"/>
      <c r="I242" s="352"/>
      <c r="J242" s="352"/>
      <c r="K242" s="352"/>
      <c r="L242" s="352"/>
      <c r="M242" s="352"/>
      <c r="N242" s="352"/>
      <c r="O242" s="352"/>
      <c r="P242" s="352"/>
      <c r="Q242" s="352"/>
      <c r="R242" s="352"/>
      <c r="S242" s="352"/>
      <c r="T242" s="352"/>
      <c r="U242" s="352"/>
      <c r="V242" s="352"/>
      <c r="W242" s="352"/>
      <c r="X242" s="352"/>
      <c r="Y242" s="352"/>
      <c r="Z242" s="352"/>
      <c r="AA242" s="352"/>
      <c r="AB242" s="352"/>
      <c r="AC242" s="352"/>
    </row>
    <row r="243" spans="1:29" x14ac:dyDescent="0.25">
      <c r="A243" s="243" t="s">
        <v>64</v>
      </c>
      <c r="B243" s="531"/>
      <c r="C243" s="526" t="s">
        <v>35</v>
      </c>
      <c r="D243" s="531"/>
      <c r="E243" s="352"/>
      <c r="F243" s="352"/>
      <c r="G243" s="352"/>
      <c r="H243" s="352"/>
      <c r="I243" s="352"/>
      <c r="J243" s="352"/>
      <c r="K243" s="352"/>
      <c r="L243" s="352"/>
      <c r="M243" s="352"/>
      <c r="N243" s="352"/>
      <c r="O243" s="352"/>
      <c r="P243" s="352"/>
      <c r="Q243" s="352"/>
      <c r="R243" s="532"/>
      <c r="S243" s="352"/>
      <c r="T243" s="352"/>
      <c r="U243" s="352"/>
      <c r="V243" s="352"/>
      <c r="W243" s="352"/>
      <c r="X243" s="352"/>
      <c r="Y243" s="352"/>
      <c r="Z243" s="352"/>
      <c r="AA243" s="352"/>
      <c r="AB243" s="352"/>
      <c r="AC243" s="352"/>
    </row>
    <row r="244" spans="1:29" ht="21" x14ac:dyDescent="0.25">
      <c r="A244" s="243">
        <v>3</v>
      </c>
      <c r="B244" s="358" t="s">
        <v>196</v>
      </c>
      <c r="C244" s="526" t="s">
        <v>35</v>
      </c>
      <c r="D244" s="356"/>
      <c r="E244" s="352"/>
      <c r="F244" s="352"/>
      <c r="G244" s="352"/>
      <c r="H244" s="352"/>
      <c r="I244" s="352"/>
      <c r="J244" s="352"/>
      <c r="K244" s="352"/>
      <c r="L244" s="352"/>
      <c r="M244" s="352"/>
      <c r="N244" s="352"/>
      <c r="O244" s="352"/>
      <c r="P244" s="352"/>
      <c r="Q244" s="352"/>
      <c r="R244" s="352"/>
      <c r="S244" s="352"/>
      <c r="T244" s="352"/>
      <c r="U244" s="352"/>
      <c r="V244" s="352"/>
      <c r="W244" s="352"/>
      <c r="X244" s="352"/>
      <c r="Y244" s="352"/>
      <c r="Z244" s="352"/>
      <c r="AA244" s="352"/>
      <c r="AB244" s="352"/>
      <c r="AC244" s="352"/>
    </row>
    <row r="245" spans="1:29" x14ac:dyDescent="0.25">
      <c r="A245" s="243" t="s">
        <v>197</v>
      </c>
      <c r="B245" s="352"/>
      <c r="C245" s="352"/>
      <c r="D245" s="352"/>
      <c r="E245" s="352"/>
      <c r="F245" s="352"/>
      <c r="G245" s="352"/>
      <c r="H245" s="352"/>
      <c r="I245" s="352"/>
      <c r="J245" s="352"/>
      <c r="K245" s="352"/>
      <c r="L245" s="352"/>
      <c r="M245" s="352"/>
      <c r="N245" s="352"/>
      <c r="O245" s="352"/>
      <c r="P245" s="352"/>
      <c r="Q245" s="352"/>
      <c r="R245" s="352"/>
      <c r="S245" s="352"/>
      <c r="T245" s="352"/>
      <c r="U245" s="352"/>
      <c r="V245" s="352"/>
      <c r="W245" s="352"/>
      <c r="X245" s="352"/>
      <c r="Y245" s="352"/>
      <c r="Z245" s="352"/>
      <c r="AA245" s="352"/>
      <c r="AB245" s="352"/>
      <c r="AC245" s="352"/>
    </row>
    <row r="246" spans="1:29" x14ac:dyDescent="0.25">
      <c r="A246" s="243" t="s">
        <v>123</v>
      </c>
      <c r="B246" s="352"/>
      <c r="C246" s="352"/>
      <c r="D246" s="352"/>
      <c r="E246" s="352"/>
      <c r="F246" s="352"/>
      <c r="G246" s="352"/>
      <c r="H246" s="352"/>
      <c r="I246" s="352"/>
      <c r="J246" s="352"/>
      <c r="K246" s="352"/>
      <c r="L246" s="352"/>
      <c r="M246" s="352"/>
      <c r="N246" s="352"/>
      <c r="O246" s="352"/>
      <c r="P246" s="352"/>
      <c r="Q246" s="352"/>
      <c r="R246" s="352"/>
      <c r="S246" s="352"/>
      <c r="T246" s="352"/>
      <c r="U246" s="352"/>
      <c r="V246" s="352"/>
      <c r="W246" s="352"/>
      <c r="X246" s="352"/>
      <c r="Y246" s="352"/>
      <c r="Z246" s="352"/>
      <c r="AA246" s="352"/>
      <c r="AB246" s="352"/>
      <c r="AC246" s="352"/>
    </row>
    <row r="247" spans="1:29" ht="15.75" x14ac:dyDescent="0.25">
      <c r="A247" s="533" t="s">
        <v>198</v>
      </c>
      <c r="B247" s="932" t="s">
        <v>199</v>
      </c>
      <c r="C247" s="940"/>
      <c r="D247" s="940"/>
      <c r="E247" s="940"/>
      <c r="F247" s="940"/>
      <c r="G247" s="940"/>
      <c r="H247" s="940"/>
      <c r="I247" s="940"/>
      <c r="J247" s="940"/>
      <c r="K247" s="940"/>
      <c r="L247" s="371"/>
      <c r="M247" s="371"/>
      <c r="N247" s="371"/>
      <c r="O247" s="371"/>
      <c r="P247" s="371"/>
      <c r="Q247" s="371"/>
      <c r="R247" s="371"/>
      <c r="S247" s="371"/>
      <c r="T247" s="371"/>
      <c r="U247" s="371"/>
      <c r="V247" s="371"/>
      <c r="W247" s="371"/>
      <c r="X247" s="371"/>
      <c r="Y247" s="371"/>
      <c r="Z247" s="371"/>
      <c r="AA247" s="371"/>
      <c r="AB247" s="371"/>
      <c r="AC247" s="371"/>
    </row>
    <row r="248" spans="1:29" ht="15" x14ac:dyDescent="0.25">
      <c r="A248" s="352"/>
      <c r="B248" s="534"/>
      <c r="C248" s="534"/>
      <c r="D248" s="534"/>
      <c r="E248" s="534"/>
      <c r="F248" s="534"/>
      <c r="G248" s="534"/>
      <c r="H248" s="534"/>
      <c r="I248" s="534"/>
      <c r="J248" s="352"/>
      <c r="K248" s="352"/>
      <c r="L248" s="352"/>
      <c r="M248" s="352"/>
      <c r="N248" s="352"/>
      <c r="O248" s="352"/>
      <c r="P248" s="352"/>
      <c r="Q248" s="352"/>
      <c r="R248" s="352"/>
      <c r="S248" s="352"/>
      <c r="T248" s="352"/>
      <c r="U248" s="352"/>
      <c r="V248" s="352"/>
      <c r="W248" s="352"/>
      <c r="X248" s="352"/>
      <c r="Y248" s="352"/>
      <c r="Z248" s="352"/>
      <c r="AA248" s="352"/>
      <c r="AB248" s="352"/>
      <c r="AC248" s="352"/>
    </row>
    <row r="249" spans="1:29" ht="43.5" customHeight="1" x14ac:dyDescent="0.25">
      <c r="A249" s="533" t="s">
        <v>200</v>
      </c>
      <c r="B249" s="932" t="s">
        <v>201</v>
      </c>
      <c r="C249" s="940"/>
      <c r="D249" s="940"/>
      <c r="E249" s="940"/>
      <c r="F249" s="940"/>
      <c r="G249" s="940"/>
      <c r="H249" s="940"/>
      <c r="I249" s="940"/>
      <c r="J249" s="940"/>
      <c r="K249" s="940"/>
      <c r="L249" s="358"/>
      <c r="M249" s="358"/>
      <c r="N249" s="358"/>
      <c r="O249" s="358"/>
      <c r="P249" s="358"/>
      <c r="Q249" s="358"/>
      <c r="R249" s="358"/>
      <c r="S249" s="358"/>
      <c r="T249" s="358"/>
      <c r="U249" s="358"/>
      <c r="V249" s="358"/>
      <c r="W249" s="358"/>
      <c r="X249" s="358"/>
      <c r="Y249" s="358"/>
      <c r="Z249" s="358"/>
      <c r="AA249" s="358"/>
      <c r="AB249" s="358"/>
      <c r="AC249" s="358"/>
    </row>
    <row r="250" spans="1:29" x14ac:dyDescent="0.25">
      <c r="A250" s="372"/>
      <c r="B250" s="372"/>
      <c r="C250" s="372"/>
      <c r="D250" s="372"/>
      <c r="E250" s="372"/>
      <c r="F250" s="372"/>
      <c r="G250" s="372"/>
      <c r="H250" s="372"/>
      <c r="I250" s="372"/>
      <c r="J250" s="372"/>
      <c r="K250" s="372"/>
      <c r="L250" s="372"/>
      <c r="M250" s="372"/>
      <c r="N250" s="372"/>
      <c r="O250" s="372"/>
      <c r="P250" s="372"/>
      <c r="Q250" s="372"/>
      <c r="R250" s="372"/>
      <c r="S250" s="372"/>
      <c r="T250" s="372"/>
      <c r="U250" s="372"/>
      <c r="V250" s="372"/>
      <c r="W250" s="372"/>
      <c r="X250" s="372"/>
      <c r="Y250" s="372"/>
      <c r="Z250" s="372"/>
      <c r="AA250" s="372"/>
      <c r="AB250" s="372"/>
      <c r="AC250" s="372"/>
    </row>
    <row r="251" spans="1:29" ht="15.75" x14ac:dyDescent="0.25">
      <c r="A251" s="535" t="s">
        <v>202</v>
      </c>
      <c r="B251" s="536" t="s">
        <v>54</v>
      </c>
      <c r="C251" s="373"/>
      <c r="D251" s="373"/>
      <c r="E251" s="373"/>
      <c r="F251" s="373"/>
      <c r="G251" s="373"/>
      <c r="H251" s="373"/>
      <c r="I251" s="373"/>
      <c r="J251" s="373"/>
      <c r="K251" s="373"/>
      <c r="L251" s="373"/>
      <c r="M251" s="373"/>
      <c r="N251" s="373"/>
      <c r="O251" s="373"/>
      <c r="P251" s="373"/>
      <c r="Q251" s="373"/>
      <c r="R251" s="373"/>
      <c r="S251" s="373"/>
      <c r="T251" s="373"/>
      <c r="U251" s="373"/>
      <c r="V251" s="373"/>
      <c r="W251" s="373"/>
      <c r="X251" s="373"/>
      <c r="Y251" s="373"/>
      <c r="Z251" s="373"/>
      <c r="AA251" s="373"/>
      <c r="AB251" s="373"/>
      <c r="AC251" s="373"/>
    </row>
    <row r="252" spans="1:29" x14ac:dyDescent="0.25">
      <c r="A252" s="374"/>
      <c r="B252" s="374" t="s">
        <v>272</v>
      </c>
      <c r="C252" s="374"/>
      <c r="D252" s="374"/>
      <c r="E252" s="374"/>
      <c r="F252" s="374"/>
      <c r="G252" s="374"/>
      <c r="H252" s="374"/>
      <c r="I252" s="374"/>
      <c r="J252" s="374"/>
      <c r="K252" s="374"/>
      <c r="L252" s="374"/>
      <c r="M252" s="374">
        <f>SUM(M160+M170+M213+M229+M236+M239+M247+M249+M251)</f>
        <v>0</v>
      </c>
      <c r="N252" s="374"/>
      <c r="O252" s="363">
        <f t="shared" ref="O252:Q252" si="44">SUM(O160+O170+O213+O229+O236+O239+O247+O249+O251)</f>
        <v>212676.88</v>
      </c>
      <c r="P252" s="363">
        <f t="shared" si="44"/>
        <v>0</v>
      </c>
      <c r="Q252" s="363">
        <f t="shared" si="44"/>
        <v>212676.88</v>
      </c>
      <c r="R252" s="363">
        <f t="shared" ref="R252:W252" si="45">SUM(R160+R213+R229+R236+R239+R247+R249+R251)</f>
        <v>0</v>
      </c>
      <c r="S252" s="363">
        <f t="shared" si="45"/>
        <v>0</v>
      </c>
      <c r="T252" s="363">
        <f t="shared" si="45"/>
        <v>0</v>
      </c>
      <c r="U252" s="363">
        <f t="shared" si="45"/>
        <v>0</v>
      </c>
      <c r="V252" s="363">
        <f t="shared" si="45"/>
        <v>0</v>
      </c>
      <c r="W252" s="363">
        <f t="shared" si="45"/>
        <v>0</v>
      </c>
      <c r="X252" s="363">
        <f t="shared" ref="X252:AC252" si="46">SUM(X160+X170+X213+X229+X236+X239+X247+X249+X251)</f>
        <v>212676.88</v>
      </c>
      <c r="Y252" s="363">
        <f t="shared" si="46"/>
        <v>212676.88</v>
      </c>
      <c r="Z252" s="363">
        <f t="shared" si="46"/>
        <v>0</v>
      </c>
      <c r="AA252" s="363">
        <f t="shared" si="46"/>
        <v>212676.88</v>
      </c>
      <c r="AB252" s="363">
        <f t="shared" si="46"/>
        <v>212676.88</v>
      </c>
      <c r="AC252" s="363">
        <f t="shared" si="46"/>
        <v>0</v>
      </c>
    </row>
    <row r="253" spans="1:29" x14ac:dyDescent="0.25">
      <c r="A253" s="374"/>
      <c r="B253" s="374" t="s">
        <v>273</v>
      </c>
      <c r="C253" s="374"/>
      <c r="D253" s="374"/>
      <c r="E253" s="374"/>
      <c r="F253" s="374"/>
      <c r="G253" s="374"/>
      <c r="H253" s="374"/>
      <c r="I253" s="374"/>
      <c r="J253" s="374"/>
      <c r="K253" s="374"/>
      <c r="L253" s="374"/>
      <c r="M253" s="363">
        <f>SUM(M252+M147)</f>
        <v>14811400.000000002</v>
      </c>
      <c r="N253" s="363">
        <f t="shared" ref="N253:AC253" si="47">SUM(N252+N147)</f>
        <v>0</v>
      </c>
      <c r="O253" s="363">
        <f>P253+Q253</f>
        <v>15740714.92</v>
      </c>
      <c r="P253" s="363">
        <f t="shared" si="47"/>
        <v>15528038.039999999</v>
      </c>
      <c r="Q253" s="363">
        <f t="shared" si="47"/>
        <v>212676.88</v>
      </c>
      <c r="R253" s="363">
        <f t="shared" si="47"/>
        <v>15809716</v>
      </c>
      <c r="S253" s="363">
        <f t="shared" si="47"/>
        <v>15145127</v>
      </c>
      <c r="T253" s="363">
        <f t="shared" si="47"/>
        <v>664589</v>
      </c>
      <c r="U253" s="363">
        <f t="shared" si="47"/>
        <v>17908744</v>
      </c>
      <c r="V253" s="363">
        <f t="shared" si="47"/>
        <v>16559794</v>
      </c>
      <c r="W253" s="363">
        <f t="shared" si="47"/>
        <v>1348950</v>
      </c>
      <c r="X253" s="363">
        <f t="shared" si="47"/>
        <v>15678787.92</v>
      </c>
      <c r="Y253" s="363">
        <f t="shared" si="47"/>
        <v>15678787.92</v>
      </c>
      <c r="Z253" s="363">
        <f t="shared" si="47"/>
        <v>0</v>
      </c>
      <c r="AA253" s="363">
        <f t="shared" si="47"/>
        <v>15782050.92</v>
      </c>
      <c r="AB253" s="363">
        <f t="shared" si="47"/>
        <v>15782050.92</v>
      </c>
      <c r="AC253" s="363">
        <f t="shared" si="47"/>
        <v>0</v>
      </c>
    </row>
    <row r="254" spans="1:29" ht="43.5" customHeight="1" x14ac:dyDescent="0.25">
      <c r="A254" s="537" t="s">
        <v>464</v>
      </c>
      <c r="B254" s="537"/>
      <c r="C254" s="537"/>
      <c r="D254" s="537"/>
      <c r="E254" s="537"/>
      <c r="F254" s="537"/>
      <c r="G254" s="537"/>
      <c r="H254" s="537"/>
      <c r="I254" s="537"/>
      <c r="J254" s="537"/>
      <c r="K254" s="537"/>
    </row>
    <row r="255" spans="1:29" ht="15" x14ac:dyDescent="0.25">
      <c r="A255" s="537"/>
      <c r="B255" s="537"/>
      <c r="C255" s="537"/>
      <c r="D255" s="537" t="s">
        <v>465</v>
      </c>
      <c r="E255" s="537"/>
      <c r="F255" s="537"/>
      <c r="G255" s="537"/>
      <c r="H255" s="537"/>
      <c r="I255" s="537" t="s">
        <v>466</v>
      </c>
      <c r="J255" s="537"/>
      <c r="K255" s="537"/>
    </row>
    <row r="256" spans="1:29" ht="15" x14ac:dyDescent="0.25">
      <c r="A256" s="537"/>
      <c r="B256" s="537"/>
      <c r="C256" s="537"/>
      <c r="D256" s="537"/>
      <c r="E256" s="537"/>
      <c r="F256" s="537"/>
      <c r="G256" s="537"/>
      <c r="H256" s="537"/>
      <c r="I256" s="537"/>
      <c r="J256" s="537"/>
      <c r="K256" s="537"/>
    </row>
    <row r="257" spans="1:16" ht="15" x14ac:dyDescent="0.25">
      <c r="A257" s="537" t="s">
        <v>467</v>
      </c>
      <c r="B257" s="537"/>
      <c r="C257" s="537"/>
      <c r="D257" s="537"/>
      <c r="E257" s="537"/>
      <c r="F257" s="537"/>
      <c r="G257" s="537"/>
      <c r="H257" s="537"/>
      <c r="I257" s="537"/>
      <c r="J257" s="537"/>
      <c r="K257" s="537"/>
      <c r="O257" s="538"/>
    </row>
    <row r="258" spans="1:16" ht="15" x14ac:dyDescent="0.25">
      <c r="A258" s="537" t="s">
        <v>468</v>
      </c>
      <c r="B258" s="537"/>
      <c r="C258" s="537"/>
      <c r="D258" s="537" t="s">
        <v>465</v>
      </c>
      <c r="E258" s="537"/>
      <c r="F258" s="537"/>
      <c r="G258" s="537"/>
      <c r="H258" s="537"/>
      <c r="I258" s="537" t="s">
        <v>466</v>
      </c>
      <c r="J258" s="537"/>
      <c r="K258" s="537"/>
    </row>
    <row r="260" spans="1:16" x14ac:dyDescent="0.25">
      <c r="P260" s="181" t="s">
        <v>520</v>
      </c>
    </row>
  </sheetData>
  <mergeCells count="104">
    <mergeCell ref="X159:Z159"/>
    <mergeCell ref="AA159:AC159"/>
    <mergeCell ref="B217:L217"/>
    <mergeCell ref="B233:K233"/>
    <mergeCell ref="B236:L236"/>
    <mergeCell ref="B239:J239"/>
    <mergeCell ref="B247:K247"/>
    <mergeCell ref="A102:K102"/>
    <mergeCell ref="A105:L105"/>
    <mergeCell ref="B112:L112"/>
    <mergeCell ref="B128:K128"/>
    <mergeCell ref="B131:L131"/>
    <mergeCell ref="B134:J134"/>
    <mergeCell ref="A154:A158"/>
    <mergeCell ref="B154:B158"/>
    <mergeCell ref="C154:C158"/>
    <mergeCell ref="D154:D158"/>
    <mergeCell ref="E154:G154"/>
    <mergeCell ref="I154:I158"/>
    <mergeCell ref="J154:J158"/>
    <mergeCell ref="K154:K158"/>
    <mergeCell ref="E155:H155"/>
    <mergeCell ref="E156:E158"/>
    <mergeCell ref="F156:F158"/>
    <mergeCell ref="B249:K249"/>
    <mergeCell ref="A162:K162"/>
    <mergeCell ref="A170:K170"/>
    <mergeCell ref="A182:K182"/>
    <mergeCell ref="A188:K188"/>
    <mergeCell ref="A207:J207"/>
    <mergeCell ref="A210:L210"/>
    <mergeCell ref="B142:AC142"/>
    <mergeCell ref="X157:Z157"/>
    <mergeCell ref="AA157:AC157"/>
    <mergeCell ref="L154:AC156"/>
    <mergeCell ref="O159:Q159"/>
    <mergeCell ref="R159:T159"/>
    <mergeCell ref="U159:W159"/>
    <mergeCell ref="B160:H160"/>
    <mergeCell ref="B161:G161"/>
    <mergeCell ref="I161:J161"/>
    <mergeCell ref="L157:L158"/>
    <mergeCell ref="M157:M158"/>
    <mergeCell ref="N157:N158"/>
    <mergeCell ref="O157:Q157"/>
    <mergeCell ref="R157:T157"/>
    <mergeCell ref="U157:W157"/>
    <mergeCell ref="B144:K144"/>
    <mergeCell ref="G156:G158"/>
    <mergeCell ref="H156:H158"/>
    <mergeCell ref="A55:A64"/>
    <mergeCell ref="B55:B64"/>
    <mergeCell ref="E59:G59"/>
    <mergeCell ref="E60:G60"/>
    <mergeCell ref="A30:K30"/>
    <mergeCell ref="A32:A34"/>
    <mergeCell ref="B32:B34"/>
    <mergeCell ref="A35:A39"/>
    <mergeCell ref="B35:B39"/>
    <mergeCell ref="A43:A44"/>
    <mergeCell ref="B43:B44"/>
    <mergeCell ref="A76:K76"/>
    <mergeCell ref="A97:K97"/>
    <mergeCell ref="A98:A100"/>
    <mergeCell ref="B98:B100"/>
    <mergeCell ref="C98:C100"/>
    <mergeCell ref="D98:D100"/>
    <mergeCell ref="A48:A49"/>
    <mergeCell ref="B48:B49"/>
    <mergeCell ref="A51:K51"/>
    <mergeCell ref="B18:H18"/>
    <mergeCell ref="B19:G19"/>
    <mergeCell ref="I19:J19"/>
    <mergeCell ref="A20:K20"/>
    <mergeCell ref="A22:A25"/>
    <mergeCell ref="B22:B25"/>
    <mergeCell ref="M15:M16"/>
    <mergeCell ref="N15:N16"/>
    <mergeCell ref="O15:Q15"/>
    <mergeCell ref="O17:Q17"/>
    <mergeCell ref="R17:T17"/>
    <mergeCell ref="U17:W17"/>
    <mergeCell ref="E13:H13"/>
    <mergeCell ref="E14:E16"/>
    <mergeCell ref="F14:F16"/>
    <mergeCell ref="G14:G16"/>
    <mergeCell ref="H14:H16"/>
    <mergeCell ref="L15:L16"/>
    <mergeCell ref="A9:R9"/>
    <mergeCell ref="A12:A16"/>
    <mergeCell ref="B12:B16"/>
    <mergeCell ref="C12:C16"/>
    <mergeCell ref="D12:D16"/>
    <mergeCell ref="E12:G12"/>
    <mergeCell ref="I12:I16"/>
    <mergeCell ref="J12:J16"/>
    <mergeCell ref="K12:K16"/>
    <mergeCell ref="R15:T15"/>
    <mergeCell ref="L12:AC14"/>
    <mergeCell ref="U15:W15"/>
    <mergeCell ref="X15:Z15"/>
    <mergeCell ref="AA15:AC15"/>
    <mergeCell ref="X17:Z17"/>
    <mergeCell ref="AA17:AC17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3"/>
  <sheetViews>
    <sheetView tabSelected="1" zoomScale="91" zoomScaleNormal="91" workbookViewId="0">
      <selection sqref="A1:XFD1048576"/>
    </sheetView>
  </sheetViews>
  <sheetFormatPr defaultRowHeight="12.75" x14ac:dyDescent="0.2"/>
  <cols>
    <col min="1" max="1" width="5.28515625" style="91" customWidth="1"/>
    <col min="2" max="2" width="24.5703125" style="90" customWidth="1"/>
    <col min="3" max="3" width="27.85546875" style="91" customWidth="1"/>
    <col min="4" max="4" width="9.5703125" style="91" customWidth="1"/>
    <col min="5" max="5" width="6.140625" style="91" customWidth="1"/>
    <col min="6" max="6" width="6.85546875" style="91" customWidth="1"/>
    <col min="7" max="7" width="10.5703125" style="91" customWidth="1"/>
    <col min="8" max="8" width="5.5703125" style="91" customWidth="1"/>
    <col min="9" max="9" width="13.5703125" style="91" customWidth="1"/>
    <col min="10" max="10" width="11.5703125" style="91" customWidth="1"/>
    <col min="11" max="11" width="9.5703125" style="91" customWidth="1"/>
    <col min="12" max="12" width="3.28515625" style="91" customWidth="1"/>
    <col min="13" max="13" width="14.42578125" style="539" customWidth="1"/>
    <col min="14" max="14" width="3.5703125" style="539" customWidth="1"/>
    <col min="15" max="15" width="13.140625" style="539" customWidth="1"/>
    <col min="16" max="16" width="11.7109375" style="539" customWidth="1"/>
    <col min="17" max="17" width="11" style="539" customWidth="1"/>
    <col min="18" max="18" width="10.85546875" style="540" customWidth="1"/>
    <col min="19" max="19" width="9.7109375" style="540" customWidth="1"/>
    <col min="20" max="20" width="9.140625" style="540"/>
    <col min="21" max="22" width="10.140625" style="540" customWidth="1"/>
    <col min="23" max="23" width="9.140625" style="540" customWidth="1"/>
    <col min="24" max="24" width="1" style="91" customWidth="1"/>
    <col min="25" max="253" width="9.140625" style="91"/>
    <col min="254" max="254" width="5.42578125" style="91" customWidth="1"/>
    <col min="255" max="255" width="24.85546875" style="91" customWidth="1"/>
    <col min="256" max="256" width="12.5703125" style="91" customWidth="1"/>
    <col min="257" max="257" width="9.5703125" style="91" customWidth="1"/>
    <col min="258" max="258" width="6.140625" style="91" customWidth="1"/>
    <col min="259" max="259" width="6.85546875" style="91" customWidth="1"/>
    <col min="260" max="260" width="9.85546875" style="91" customWidth="1"/>
    <col min="261" max="261" width="5.5703125" style="91" customWidth="1"/>
    <col min="262" max="262" width="13.5703125" style="91" customWidth="1"/>
    <col min="263" max="263" width="11.5703125" style="91" customWidth="1"/>
    <col min="264" max="264" width="9.5703125" style="91" customWidth="1"/>
    <col min="265" max="265" width="2.5703125" style="91" customWidth="1"/>
    <col min="266" max="266" width="8.85546875" style="91" customWidth="1"/>
    <col min="267" max="267" width="2.42578125" style="91" customWidth="1"/>
    <col min="268" max="268" width="9.140625" style="91"/>
    <col min="269" max="269" width="9" style="91" customWidth="1"/>
    <col min="270" max="270" width="9.7109375" style="91" customWidth="1"/>
    <col min="271" max="271" width="9.5703125" style="91" customWidth="1"/>
    <col min="272" max="272" width="9.7109375" style="91" customWidth="1"/>
    <col min="273" max="275" width="9.140625" style="91"/>
    <col min="276" max="276" width="8.5703125" style="91" customWidth="1"/>
    <col min="277" max="277" width="1" style="91" customWidth="1"/>
    <col min="278" max="509" width="9.140625" style="91"/>
    <col min="510" max="510" width="5.42578125" style="91" customWidth="1"/>
    <col min="511" max="511" width="24.85546875" style="91" customWidth="1"/>
    <col min="512" max="512" width="12.5703125" style="91" customWidth="1"/>
    <col min="513" max="513" width="9.5703125" style="91" customWidth="1"/>
    <col min="514" max="514" width="6.140625" style="91" customWidth="1"/>
    <col min="515" max="515" width="6.85546875" style="91" customWidth="1"/>
    <col min="516" max="516" width="9.85546875" style="91" customWidth="1"/>
    <col min="517" max="517" width="5.5703125" style="91" customWidth="1"/>
    <col min="518" max="518" width="13.5703125" style="91" customWidth="1"/>
    <col min="519" max="519" width="11.5703125" style="91" customWidth="1"/>
    <col min="520" max="520" width="9.5703125" style="91" customWidth="1"/>
    <col min="521" max="521" width="2.5703125" style="91" customWidth="1"/>
    <col min="522" max="522" width="8.85546875" style="91" customWidth="1"/>
    <col min="523" max="523" width="2.42578125" style="91" customWidth="1"/>
    <col min="524" max="524" width="9.140625" style="91"/>
    <col min="525" max="525" width="9" style="91" customWidth="1"/>
    <col min="526" max="526" width="9.7109375" style="91" customWidth="1"/>
    <col min="527" max="527" width="9.5703125" style="91" customWidth="1"/>
    <col min="528" max="528" width="9.7109375" style="91" customWidth="1"/>
    <col min="529" max="531" width="9.140625" style="91"/>
    <col min="532" max="532" width="8.5703125" style="91" customWidth="1"/>
    <col min="533" max="533" width="1" style="91" customWidth="1"/>
    <col min="534" max="765" width="9.140625" style="91"/>
    <col min="766" max="766" width="5.42578125" style="91" customWidth="1"/>
    <col min="767" max="767" width="24.85546875" style="91" customWidth="1"/>
    <col min="768" max="768" width="12.5703125" style="91" customWidth="1"/>
    <col min="769" max="769" width="9.5703125" style="91" customWidth="1"/>
    <col min="770" max="770" width="6.140625" style="91" customWidth="1"/>
    <col min="771" max="771" width="6.85546875" style="91" customWidth="1"/>
    <col min="772" max="772" width="9.85546875" style="91" customWidth="1"/>
    <col min="773" max="773" width="5.5703125" style="91" customWidth="1"/>
    <col min="774" max="774" width="13.5703125" style="91" customWidth="1"/>
    <col min="775" max="775" width="11.5703125" style="91" customWidth="1"/>
    <col min="776" max="776" width="9.5703125" style="91" customWidth="1"/>
    <col min="777" max="777" width="2.5703125" style="91" customWidth="1"/>
    <col min="778" max="778" width="8.85546875" style="91" customWidth="1"/>
    <col min="779" max="779" width="2.42578125" style="91" customWidth="1"/>
    <col min="780" max="780" width="9.140625" style="91"/>
    <col min="781" max="781" width="9" style="91" customWidth="1"/>
    <col min="782" max="782" width="9.7109375" style="91" customWidth="1"/>
    <col min="783" max="783" width="9.5703125" style="91" customWidth="1"/>
    <col min="784" max="784" width="9.7109375" style="91" customWidth="1"/>
    <col min="785" max="787" width="9.140625" style="91"/>
    <col min="788" max="788" width="8.5703125" style="91" customWidth="1"/>
    <col min="789" max="789" width="1" style="91" customWidth="1"/>
    <col min="790" max="1021" width="9.140625" style="91"/>
    <col min="1022" max="1022" width="5.42578125" style="91" customWidth="1"/>
    <col min="1023" max="1023" width="24.85546875" style="91" customWidth="1"/>
    <col min="1024" max="1024" width="12.5703125" style="91" customWidth="1"/>
    <col min="1025" max="1025" width="9.5703125" style="91" customWidth="1"/>
    <col min="1026" max="1026" width="6.140625" style="91" customWidth="1"/>
    <col min="1027" max="1027" width="6.85546875" style="91" customWidth="1"/>
    <col min="1028" max="1028" width="9.85546875" style="91" customWidth="1"/>
    <col min="1029" max="1029" width="5.5703125" style="91" customWidth="1"/>
    <col min="1030" max="1030" width="13.5703125" style="91" customWidth="1"/>
    <col min="1031" max="1031" width="11.5703125" style="91" customWidth="1"/>
    <col min="1032" max="1032" width="9.5703125" style="91" customWidth="1"/>
    <col min="1033" max="1033" width="2.5703125" style="91" customWidth="1"/>
    <col min="1034" max="1034" width="8.85546875" style="91" customWidth="1"/>
    <col min="1035" max="1035" width="2.42578125" style="91" customWidth="1"/>
    <col min="1036" max="1036" width="9.140625" style="91"/>
    <col min="1037" max="1037" width="9" style="91" customWidth="1"/>
    <col min="1038" max="1038" width="9.7109375" style="91" customWidth="1"/>
    <col min="1039" max="1039" width="9.5703125" style="91" customWidth="1"/>
    <col min="1040" max="1040" width="9.7109375" style="91" customWidth="1"/>
    <col min="1041" max="1043" width="9.140625" style="91"/>
    <col min="1044" max="1044" width="8.5703125" style="91" customWidth="1"/>
    <col min="1045" max="1045" width="1" style="91" customWidth="1"/>
    <col min="1046" max="1277" width="9.140625" style="91"/>
    <col min="1278" max="1278" width="5.42578125" style="91" customWidth="1"/>
    <col min="1279" max="1279" width="24.85546875" style="91" customWidth="1"/>
    <col min="1280" max="1280" width="12.5703125" style="91" customWidth="1"/>
    <col min="1281" max="1281" width="9.5703125" style="91" customWidth="1"/>
    <col min="1282" max="1282" width="6.140625" style="91" customWidth="1"/>
    <col min="1283" max="1283" width="6.85546875" style="91" customWidth="1"/>
    <col min="1284" max="1284" width="9.85546875" style="91" customWidth="1"/>
    <col min="1285" max="1285" width="5.5703125" style="91" customWidth="1"/>
    <col min="1286" max="1286" width="13.5703125" style="91" customWidth="1"/>
    <col min="1287" max="1287" width="11.5703125" style="91" customWidth="1"/>
    <col min="1288" max="1288" width="9.5703125" style="91" customWidth="1"/>
    <col min="1289" max="1289" width="2.5703125" style="91" customWidth="1"/>
    <col min="1290" max="1290" width="8.85546875" style="91" customWidth="1"/>
    <col min="1291" max="1291" width="2.42578125" style="91" customWidth="1"/>
    <col min="1292" max="1292" width="9.140625" style="91"/>
    <col min="1293" max="1293" width="9" style="91" customWidth="1"/>
    <col min="1294" max="1294" width="9.7109375" style="91" customWidth="1"/>
    <col min="1295" max="1295" width="9.5703125" style="91" customWidth="1"/>
    <col min="1296" max="1296" width="9.7109375" style="91" customWidth="1"/>
    <col min="1297" max="1299" width="9.140625" style="91"/>
    <col min="1300" max="1300" width="8.5703125" style="91" customWidth="1"/>
    <col min="1301" max="1301" width="1" style="91" customWidth="1"/>
    <col min="1302" max="1533" width="9.140625" style="91"/>
    <col min="1534" max="1534" width="5.42578125" style="91" customWidth="1"/>
    <col min="1535" max="1535" width="24.85546875" style="91" customWidth="1"/>
    <col min="1536" max="1536" width="12.5703125" style="91" customWidth="1"/>
    <col min="1537" max="1537" width="9.5703125" style="91" customWidth="1"/>
    <col min="1538" max="1538" width="6.140625" style="91" customWidth="1"/>
    <col min="1539" max="1539" width="6.85546875" style="91" customWidth="1"/>
    <col min="1540" max="1540" width="9.85546875" style="91" customWidth="1"/>
    <col min="1541" max="1541" width="5.5703125" style="91" customWidth="1"/>
    <col min="1542" max="1542" width="13.5703125" style="91" customWidth="1"/>
    <col min="1543" max="1543" width="11.5703125" style="91" customWidth="1"/>
    <col min="1544" max="1544" width="9.5703125" style="91" customWidth="1"/>
    <col min="1545" max="1545" width="2.5703125" style="91" customWidth="1"/>
    <col min="1546" max="1546" width="8.85546875" style="91" customWidth="1"/>
    <col min="1547" max="1547" width="2.42578125" style="91" customWidth="1"/>
    <col min="1548" max="1548" width="9.140625" style="91"/>
    <col min="1549" max="1549" width="9" style="91" customWidth="1"/>
    <col min="1550" max="1550" width="9.7109375" style="91" customWidth="1"/>
    <col min="1551" max="1551" width="9.5703125" style="91" customWidth="1"/>
    <col min="1552" max="1552" width="9.7109375" style="91" customWidth="1"/>
    <col min="1553" max="1555" width="9.140625" style="91"/>
    <col min="1556" max="1556" width="8.5703125" style="91" customWidth="1"/>
    <col min="1557" max="1557" width="1" style="91" customWidth="1"/>
    <col min="1558" max="1789" width="9.140625" style="91"/>
    <col min="1790" max="1790" width="5.42578125" style="91" customWidth="1"/>
    <col min="1791" max="1791" width="24.85546875" style="91" customWidth="1"/>
    <col min="1792" max="1792" width="12.5703125" style="91" customWidth="1"/>
    <col min="1793" max="1793" width="9.5703125" style="91" customWidth="1"/>
    <col min="1794" max="1794" width="6.140625" style="91" customWidth="1"/>
    <col min="1795" max="1795" width="6.85546875" style="91" customWidth="1"/>
    <col min="1796" max="1796" width="9.85546875" style="91" customWidth="1"/>
    <col min="1797" max="1797" width="5.5703125" style="91" customWidth="1"/>
    <col min="1798" max="1798" width="13.5703125" style="91" customWidth="1"/>
    <col min="1799" max="1799" width="11.5703125" style="91" customWidth="1"/>
    <col min="1800" max="1800" width="9.5703125" style="91" customWidth="1"/>
    <col min="1801" max="1801" width="2.5703125" style="91" customWidth="1"/>
    <col min="1802" max="1802" width="8.85546875" style="91" customWidth="1"/>
    <col min="1803" max="1803" width="2.42578125" style="91" customWidth="1"/>
    <col min="1804" max="1804" width="9.140625" style="91"/>
    <col min="1805" max="1805" width="9" style="91" customWidth="1"/>
    <col min="1806" max="1806" width="9.7109375" style="91" customWidth="1"/>
    <col min="1807" max="1807" width="9.5703125" style="91" customWidth="1"/>
    <col min="1808" max="1808" width="9.7109375" style="91" customWidth="1"/>
    <col min="1809" max="1811" width="9.140625" style="91"/>
    <col min="1812" max="1812" width="8.5703125" style="91" customWidth="1"/>
    <col min="1813" max="1813" width="1" style="91" customWidth="1"/>
    <col min="1814" max="2045" width="9.140625" style="91"/>
    <col min="2046" max="2046" width="5.42578125" style="91" customWidth="1"/>
    <col min="2047" max="2047" width="24.85546875" style="91" customWidth="1"/>
    <col min="2048" max="2048" width="12.5703125" style="91" customWidth="1"/>
    <col min="2049" max="2049" width="9.5703125" style="91" customWidth="1"/>
    <col min="2050" max="2050" width="6.140625" style="91" customWidth="1"/>
    <col min="2051" max="2051" width="6.85546875" style="91" customWidth="1"/>
    <col min="2052" max="2052" width="9.85546875" style="91" customWidth="1"/>
    <col min="2053" max="2053" width="5.5703125" style="91" customWidth="1"/>
    <col min="2054" max="2054" width="13.5703125" style="91" customWidth="1"/>
    <col min="2055" max="2055" width="11.5703125" style="91" customWidth="1"/>
    <col min="2056" max="2056" width="9.5703125" style="91" customWidth="1"/>
    <col min="2057" max="2057" width="2.5703125" style="91" customWidth="1"/>
    <col min="2058" max="2058" width="8.85546875" style="91" customWidth="1"/>
    <col min="2059" max="2059" width="2.42578125" style="91" customWidth="1"/>
    <col min="2060" max="2060" width="9.140625" style="91"/>
    <col min="2061" max="2061" width="9" style="91" customWidth="1"/>
    <col min="2062" max="2062" width="9.7109375" style="91" customWidth="1"/>
    <col min="2063" max="2063" width="9.5703125" style="91" customWidth="1"/>
    <col min="2064" max="2064" width="9.7109375" style="91" customWidth="1"/>
    <col min="2065" max="2067" width="9.140625" style="91"/>
    <col min="2068" max="2068" width="8.5703125" style="91" customWidth="1"/>
    <col min="2069" max="2069" width="1" style="91" customWidth="1"/>
    <col min="2070" max="2301" width="9.140625" style="91"/>
    <col min="2302" max="2302" width="5.42578125" style="91" customWidth="1"/>
    <col min="2303" max="2303" width="24.85546875" style="91" customWidth="1"/>
    <col min="2304" max="2304" width="12.5703125" style="91" customWidth="1"/>
    <col min="2305" max="2305" width="9.5703125" style="91" customWidth="1"/>
    <col min="2306" max="2306" width="6.140625" style="91" customWidth="1"/>
    <col min="2307" max="2307" width="6.85546875" style="91" customWidth="1"/>
    <col min="2308" max="2308" width="9.85546875" style="91" customWidth="1"/>
    <col min="2309" max="2309" width="5.5703125" style="91" customWidth="1"/>
    <col min="2310" max="2310" width="13.5703125" style="91" customWidth="1"/>
    <col min="2311" max="2311" width="11.5703125" style="91" customWidth="1"/>
    <col min="2312" max="2312" width="9.5703125" style="91" customWidth="1"/>
    <col min="2313" max="2313" width="2.5703125" style="91" customWidth="1"/>
    <col min="2314" max="2314" width="8.85546875" style="91" customWidth="1"/>
    <col min="2315" max="2315" width="2.42578125" style="91" customWidth="1"/>
    <col min="2316" max="2316" width="9.140625" style="91"/>
    <col min="2317" max="2317" width="9" style="91" customWidth="1"/>
    <col min="2318" max="2318" width="9.7109375" style="91" customWidth="1"/>
    <col min="2319" max="2319" width="9.5703125" style="91" customWidth="1"/>
    <col min="2320" max="2320" width="9.7109375" style="91" customWidth="1"/>
    <col min="2321" max="2323" width="9.140625" style="91"/>
    <col min="2324" max="2324" width="8.5703125" style="91" customWidth="1"/>
    <col min="2325" max="2325" width="1" style="91" customWidth="1"/>
    <col min="2326" max="2557" width="9.140625" style="91"/>
    <col min="2558" max="2558" width="5.42578125" style="91" customWidth="1"/>
    <col min="2559" max="2559" width="24.85546875" style="91" customWidth="1"/>
    <col min="2560" max="2560" width="12.5703125" style="91" customWidth="1"/>
    <col min="2561" max="2561" width="9.5703125" style="91" customWidth="1"/>
    <col min="2562" max="2562" width="6.140625" style="91" customWidth="1"/>
    <col min="2563" max="2563" width="6.85546875" style="91" customWidth="1"/>
    <col min="2564" max="2564" width="9.85546875" style="91" customWidth="1"/>
    <col min="2565" max="2565" width="5.5703125" style="91" customWidth="1"/>
    <col min="2566" max="2566" width="13.5703125" style="91" customWidth="1"/>
    <col min="2567" max="2567" width="11.5703125" style="91" customWidth="1"/>
    <col min="2568" max="2568" width="9.5703125" style="91" customWidth="1"/>
    <col min="2569" max="2569" width="2.5703125" style="91" customWidth="1"/>
    <col min="2570" max="2570" width="8.85546875" style="91" customWidth="1"/>
    <col min="2571" max="2571" width="2.42578125" style="91" customWidth="1"/>
    <col min="2572" max="2572" width="9.140625" style="91"/>
    <col min="2573" max="2573" width="9" style="91" customWidth="1"/>
    <col min="2574" max="2574" width="9.7109375" style="91" customWidth="1"/>
    <col min="2575" max="2575" width="9.5703125" style="91" customWidth="1"/>
    <col min="2576" max="2576" width="9.7109375" style="91" customWidth="1"/>
    <col min="2577" max="2579" width="9.140625" style="91"/>
    <col min="2580" max="2580" width="8.5703125" style="91" customWidth="1"/>
    <col min="2581" max="2581" width="1" style="91" customWidth="1"/>
    <col min="2582" max="2813" width="9.140625" style="91"/>
    <col min="2814" max="2814" width="5.42578125" style="91" customWidth="1"/>
    <col min="2815" max="2815" width="24.85546875" style="91" customWidth="1"/>
    <col min="2816" max="2816" width="12.5703125" style="91" customWidth="1"/>
    <col min="2817" max="2817" width="9.5703125" style="91" customWidth="1"/>
    <col min="2818" max="2818" width="6.140625" style="91" customWidth="1"/>
    <col min="2819" max="2819" width="6.85546875" style="91" customWidth="1"/>
    <col min="2820" max="2820" width="9.85546875" style="91" customWidth="1"/>
    <col min="2821" max="2821" width="5.5703125" style="91" customWidth="1"/>
    <col min="2822" max="2822" width="13.5703125" style="91" customWidth="1"/>
    <col min="2823" max="2823" width="11.5703125" style="91" customWidth="1"/>
    <col min="2824" max="2824" width="9.5703125" style="91" customWidth="1"/>
    <col min="2825" max="2825" width="2.5703125" style="91" customWidth="1"/>
    <col min="2826" max="2826" width="8.85546875" style="91" customWidth="1"/>
    <col min="2827" max="2827" width="2.42578125" style="91" customWidth="1"/>
    <col min="2828" max="2828" width="9.140625" style="91"/>
    <col min="2829" max="2829" width="9" style="91" customWidth="1"/>
    <col min="2830" max="2830" width="9.7109375" style="91" customWidth="1"/>
    <col min="2831" max="2831" width="9.5703125" style="91" customWidth="1"/>
    <col min="2832" max="2832" width="9.7109375" style="91" customWidth="1"/>
    <col min="2833" max="2835" width="9.140625" style="91"/>
    <col min="2836" max="2836" width="8.5703125" style="91" customWidth="1"/>
    <col min="2837" max="2837" width="1" style="91" customWidth="1"/>
    <col min="2838" max="3069" width="9.140625" style="91"/>
    <col min="3070" max="3070" width="5.42578125" style="91" customWidth="1"/>
    <col min="3071" max="3071" width="24.85546875" style="91" customWidth="1"/>
    <col min="3072" max="3072" width="12.5703125" style="91" customWidth="1"/>
    <col min="3073" max="3073" width="9.5703125" style="91" customWidth="1"/>
    <col min="3074" max="3074" width="6.140625" style="91" customWidth="1"/>
    <col min="3075" max="3075" width="6.85546875" style="91" customWidth="1"/>
    <col min="3076" max="3076" width="9.85546875" style="91" customWidth="1"/>
    <col min="3077" max="3077" width="5.5703125" style="91" customWidth="1"/>
    <col min="3078" max="3078" width="13.5703125" style="91" customWidth="1"/>
    <col min="3079" max="3079" width="11.5703125" style="91" customWidth="1"/>
    <col min="3080" max="3080" width="9.5703125" style="91" customWidth="1"/>
    <col min="3081" max="3081" width="2.5703125" style="91" customWidth="1"/>
    <col min="3082" max="3082" width="8.85546875" style="91" customWidth="1"/>
    <col min="3083" max="3083" width="2.42578125" style="91" customWidth="1"/>
    <col min="3084" max="3084" width="9.140625" style="91"/>
    <col min="3085" max="3085" width="9" style="91" customWidth="1"/>
    <col min="3086" max="3086" width="9.7109375" style="91" customWidth="1"/>
    <col min="3087" max="3087" width="9.5703125" style="91" customWidth="1"/>
    <col min="3088" max="3088" width="9.7109375" style="91" customWidth="1"/>
    <col min="3089" max="3091" width="9.140625" style="91"/>
    <col min="3092" max="3092" width="8.5703125" style="91" customWidth="1"/>
    <col min="3093" max="3093" width="1" style="91" customWidth="1"/>
    <col min="3094" max="3325" width="9.140625" style="91"/>
    <col min="3326" max="3326" width="5.42578125" style="91" customWidth="1"/>
    <col min="3327" max="3327" width="24.85546875" style="91" customWidth="1"/>
    <col min="3328" max="3328" width="12.5703125" style="91" customWidth="1"/>
    <col min="3329" max="3329" width="9.5703125" style="91" customWidth="1"/>
    <col min="3330" max="3330" width="6.140625" style="91" customWidth="1"/>
    <col min="3331" max="3331" width="6.85546875" style="91" customWidth="1"/>
    <col min="3332" max="3332" width="9.85546875" style="91" customWidth="1"/>
    <col min="3333" max="3333" width="5.5703125" style="91" customWidth="1"/>
    <col min="3334" max="3334" width="13.5703125" style="91" customWidth="1"/>
    <col min="3335" max="3335" width="11.5703125" style="91" customWidth="1"/>
    <col min="3336" max="3336" width="9.5703125" style="91" customWidth="1"/>
    <col min="3337" max="3337" width="2.5703125" style="91" customWidth="1"/>
    <col min="3338" max="3338" width="8.85546875" style="91" customWidth="1"/>
    <col min="3339" max="3339" width="2.42578125" style="91" customWidth="1"/>
    <col min="3340" max="3340" width="9.140625" style="91"/>
    <col min="3341" max="3341" width="9" style="91" customWidth="1"/>
    <col min="3342" max="3342" width="9.7109375" style="91" customWidth="1"/>
    <col min="3343" max="3343" width="9.5703125" style="91" customWidth="1"/>
    <col min="3344" max="3344" width="9.7109375" style="91" customWidth="1"/>
    <col min="3345" max="3347" width="9.140625" style="91"/>
    <col min="3348" max="3348" width="8.5703125" style="91" customWidth="1"/>
    <col min="3349" max="3349" width="1" style="91" customWidth="1"/>
    <col min="3350" max="3581" width="9.140625" style="91"/>
    <col min="3582" max="3582" width="5.42578125" style="91" customWidth="1"/>
    <col min="3583" max="3583" width="24.85546875" style="91" customWidth="1"/>
    <col min="3584" max="3584" width="12.5703125" style="91" customWidth="1"/>
    <col min="3585" max="3585" width="9.5703125" style="91" customWidth="1"/>
    <col min="3586" max="3586" width="6.140625" style="91" customWidth="1"/>
    <col min="3587" max="3587" width="6.85546875" style="91" customWidth="1"/>
    <col min="3588" max="3588" width="9.85546875" style="91" customWidth="1"/>
    <col min="3589" max="3589" width="5.5703125" style="91" customWidth="1"/>
    <col min="3590" max="3590" width="13.5703125" style="91" customWidth="1"/>
    <col min="3591" max="3591" width="11.5703125" style="91" customWidth="1"/>
    <col min="3592" max="3592" width="9.5703125" style="91" customWidth="1"/>
    <col min="3593" max="3593" width="2.5703125" style="91" customWidth="1"/>
    <col min="3594" max="3594" width="8.85546875" style="91" customWidth="1"/>
    <col min="3595" max="3595" width="2.42578125" style="91" customWidth="1"/>
    <col min="3596" max="3596" width="9.140625" style="91"/>
    <col min="3597" max="3597" width="9" style="91" customWidth="1"/>
    <col min="3598" max="3598" width="9.7109375" style="91" customWidth="1"/>
    <col min="3599" max="3599" width="9.5703125" style="91" customWidth="1"/>
    <col min="3600" max="3600" width="9.7109375" style="91" customWidth="1"/>
    <col min="3601" max="3603" width="9.140625" style="91"/>
    <col min="3604" max="3604" width="8.5703125" style="91" customWidth="1"/>
    <col min="3605" max="3605" width="1" style="91" customWidth="1"/>
    <col min="3606" max="3837" width="9.140625" style="91"/>
    <col min="3838" max="3838" width="5.42578125" style="91" customWidth="1"/>
    <col min="3839" max="3839" width="24.85546875" style="91" customWidth="1"/>
    <col min="3840" max="3840" width="12.5703125" style="91" customWidth="1"/>
    <col min="3841" max="3841" width="9.5703125" style="91" customWidth="1"/>
    <col min="3842" max="3842" width="6.140625" style="91" customWidth="1"/>
    <col min="3843" max="3843" width="6.85546875" style="91" customWidth="1"/>
    <col min="3844" max="3844" width="9.85546875" style="91" customWidth="1"/>
    <col min="3845" max="3845" width="5.5703125" style="91" customWidth="1"/>
    <col min="3846" max="3846" width="13.5703125" style="91" customWidth="1"/>
    <col min="3847" max="3847" width="11.5703125" style="91" customWidth="1"/>
    <col min="3848" max="3848" width="9.5703125" style="91" customWidth="1"/>
    <col min="3849" max="3849" width="2.5703125" style="91" customWidth="1"/>
    <col min="3850" max="3850" width="8.85546875" style="91" customWidth="1"/>
    <col min="3851" max="3851" width="2.42578125" style="91" customWidth="1"/>
    <col min="3852" max="3852" width="9.140625" style="91"/>
    <col min="3853" max="3853" width="9" style="91" customWidth="1"/>
    <col min="3854" max="3854" width="9.7109375" style="91" customWidth="1"/>
    <col min="3855" max="3855" width="9.5703125" style="91" customWidth="1"/>
    <col min="3856" max="3856" width="9.7109375" style="91" customWidth="1"/>
    <col min="3857" max="3859" width="9.140625" style="91"/>
    <col min="3860" max="3860" width="8.5703125" style="91" customWidth="1"/>
    <col min="3861" max="3861" width="1" style="91" customWidth="1"/>
    <col min="3862" max="4093" width="9.140625" style="91"/>
    <col min="4094" max="4094" width="5.42578125" style="91" customWidth="1"/>
    <col min="4095" max="4095" width="24.85546875" style="91" customWidth="1"/>
    <col min="4096" max="4096" width="12.5703125" style="91" customWidth="1"/>
    <col min="4097" max="4097" width="9.5703125" style="91" customWidth="1"/>
    <col min="4098" max="4098" width="6.140625" style="91" customWidth="1"/>
    <col min="4099" max="4099" width="6.85546875" style="91" customWidth="1"/>
    <col min="4100" max="4100" width="9.85546875" style="91" customWidth="1"/>
    <col min="4101" max="4101" width="5.5703125" style="91" customWidth="1"/>
    <col min="4102" max="4102" width="13.5703125" style="91" customWidth="1"/>
    <col min="4103" max="4103" width="11.5703125" style="91" customWidth="1"/>
    <col min="4104" max="4104" width="9.5703125" style="91" customWidth="1"/>
    <col min="4105" max="4105" width="2.5703125" style="91" customWidth="1"/>
    <col min="4106" max="4106" width="8.85546875" style="91" customWidth="1"/>
    <col min="4107" max="4107" width="2.42578125" style="91" customWidth="1"/>
    <col min="4108" max="4108" width="9.140625" style="91"/>
    <col min="4109" max="4109" width="9" style="91" customWidth="1"/>
    <col min="4110" max="4110" width="9.7109375" style="91" customWidth="1"/>
    <col min="4111" max="4111" width="9.5703125" style="91" customWidth="1"/>
    <col min="4112" max="4112" width="9.7109375" style="91" customWidth="1"/>
    <col min="4113" max="4115" width="9.140625" style="91"/>
    <col min="4116" max="4116" width="8.5703125" style="91" customWidth="1"/>
    <col min="4117" max="4117" width="1" style="91" customWidth="1"/>
    <col min="4118" max="4349" width="9.140625" style="91"/>
    <col min="4350" max="4350" width="5.42578125" style="91" customWidth="1"/>
    <col min="4351" max="4351" width="24.85546875" style="91" customWidth="1"/>
    <col min="4352" max="4352" width="12.5703125" style="91" customWidth="1"/>
    <col min="4353" max="4353" width="9.5703125" style="91" customWidth="1"/>
    <col min="4354" max="4354" width="6.140625" style="91" customWidth="1"/>
    <col min="4355" max="4355" width="6.85546875" style="91" customWidth="1"/>
    <col min="4356" max="4356" width="9.85546875" style="91" customWidth="1"/>
    <col min="4357" max="4357" width="5.5703125" style="91" customWidth="1"/>
    <col min="4358" max="4358" width="13.5703125" style="91" customWidth="1"/>
    <col min="4359" max="4359" width="11.5703125" style="91" customWidth="1"/>
    <col min="4360" max="4360" width="9.5703125" style="91" customWidth="1"/>
    <col min="4361" max="4361" width="2.5703125" style="91" customWidth="1"/>
    <col min="4362" max="4362" width="8.85546875" style="91" customWidth="1"/>
    <col min="4363" max="4363" width="2.42578125" style="91" customWidth="1"/>
    <col min="4364" max="4364" width="9.140625" style="91"/>
    <col min="4365" max="4365" width="9" style="91" customWidth="1"/>
    <col min="4366" max="4366" width="9.7109375" style="91" customWidth="1"/>
    <col min="4367" max="4367" width="9.5703125" style="91" customWidth="1"/>
    <col min="4368" max="4368" width="9.7109375" style="91" customWidth="1"/>
    <col min="4369" max="4371" width="9.140625" style="91"/>
    <col min="4372" max="4372" width="8.5703125" style="91" customWidth="1"/>
    <col min="4373" max="4373" width="1" style="91" customWidth="1"/>
    <col min="4374" max="4605" width="9.140625" style="91"/>
    <col min="4606" max="4606" width="5.42578125" style="91" customWidth="1"/>
    <col min="4607" max="4607" width="24.85546875" style="91" customWidth="1"/>
    <col min="4608" max="4608" width="12.5703125" style="91" customWidth="1"/>
    <col min="4609" max="4609" width="9.5703125" style="91" customWidth="1"/>
    <col min="4610" max="4610" width="6.140625" style="91" customWidth="1"/>
    <col min="4611" max="4611" width="6.85546875" style="91" customWidth="1"/>
    <col min="4612" max="4612" width="9.85546875" style="91" customWidth="1"/>
    <col min="4613" max="4613" width="5.5703125" style="91" customWidth="1"/>
    <col min="4614" max="4614" width="13.5703125" style="91" customWidth="1"/>
    <col min="4615" max="4615" width="11.5703125" style="91" customWidth="1"/>
    <col min="4616" max="4616" width="9.5703125" style="91" customWidth="1"/>
    <col min="4617" max="4617" width="2.5703125" style="91" customWidth="1"/>
    <col min="4618" max="4618" width="8.85546875" style="91" customWidth="1"/>
    <col min="4619" max="4619" width="2.42578125" style="91" customWidth="1"/>
    <col min="4620" max="4620" width="9.140625" style="91"/>
    <col min="4621" max="4621" width="9" style="91" customWidth="1"/>
    <col min="4622" max="4622" width="9.7109375" style="91" customWidth="1"/>
    <col min="4623" max="4623" width="9.5703125" style="91" customWidth="1"/>
    <col min="4624" max="4624" width="9.7109375" style="91" customWidth="1"/>
    <col min="4625" max="4627" width="9.140625" style="91"/>
    <col min="4628" max="4628" width="8.5703125" style="91" customWidth="1"/>
    <col min="4629" max="4629" width="1" style="91" customWidth="1"/>
    <col min="4630" max="4861" width="9.140625" style="91"/>
    <col min="4862" max="4862" width="5.42578125" style="91" customWidth="1"/>
    <col min="4863" max="4863" width="24.85546875" style="91" customWidth="1"/>
    <col min="4864" max="4864" width="12.5703125" style="91" customWidth="1"/>
    <col min="4865" max="4865" width="9.5703125" style="91" customWidth="1"/>
    <col min="4866" max="4866" width="6.140625" style="91" customWidth="1"/>
    <col min="4867" max="4867" width="6.85546875" style="91" customWidth="1"/>
    <col min="4868" max="4868" width="9.85546875" style="91" customWidth="1"/>
    <col min="4869" max="4869" width="5.5703125" style="91" customWidth="1"/>
    <col min="4870" max="4870" width="13.5703125" style="91" customWidth="1"/>
    <col min="4871" max="4871" width="11.5703125" style="91" customWidth="1"/>
    <col min="4872" max="4872" width="9.5703125" style="91" customWidth="1"/>
    <col min="4873" max="4873" width="2.5703125" style="91" customWidth="1"/>
    <col min="4874" max="4874" width="8.85546875" style="91" customWidth="1"/>
    <col min="4875" max="4875" width="2.42578125" style="91" customWidth="1"/>
    <col min="4876" max="4876" width="9.140625" style="91"/>
    <col min="4877" max="4877" width="9" style="91" customWidth="1"/>
    <col min="4878" max="4878" width="9.7109375" style="91" customWidth="1"/>
    <col min="4879" max="4879" width="9.5703125" style="91" customWidth="1"/>
    <col min="4880" max="4880" width="9.7109375" style="91" customWidth="1"/>
    <col min="4881" max="4883" width="9.140625" style="91"/>
    <col min="4884" max="4884" width="8.5703125" style="91" customWidth="1"/>
    <col min="4885" max="4885" width="1" style="91" customWidth="1"/>
    <col min="4886" max="5117" width="9.140625" style="91"/>
    <col min="5118" max="5118" width="5.42578125" style="91" customWidth="1"/>
    <col min="5119" max="5119" width="24.85546875" style="91" customWidth="1"/>
    <col min="5120" max="5120" width="12.5703125" style="91" customWidth="1"/>
    <col min="5121" max="5121" width="9.5703125" style="91" customWidth="1"/>
    <col min="5122" max="5122" width="6.140625" style="91" customWidth="1"/>
    <col min="5123" max="5123" width="6.85546875" style="91" customWidth="1"/>
    <col min="5124" max="5124" width="9.85546875" style="91" customWidth="1"/>
    <col min="5125" max="5125" width="5.5703125" style="91" customWidth="1"/>
    <col min="5126" max="5126" width="13.5703125" style="91" customWidth="1"/>
    <col min="5127" max="5127" width="11.5703125" style="91" customWidth="1"/>
    <col min="5128" max="5128" width="9.5703125" style="91" customWidth="1"/>
    <col min="5129" max="5129" width="2.5703125" style="91" customWidth="1"/>
    <col min="5130" max="5130" width="8.85546875" style="91" customWidth="1"/>
    <col min="5131" max="5131" width="2.42578125" style="91" customWidth="1"/>
    <col min="5132" max="5132" width="9.140625" style="91"/>
    <col min="5133" max="5133" width="9" style="91" customWidth="1"/>
    <col min="5134" max="5134" width="9.7109375" style="91" customWidth="1"/>
    <col min="5135" max="5135" width="9.5703125" style="91" customWidth="1"/>
    <col min="5136" max="5136" width="9.7109375" style="91" customWidth="1"/>
    <col min="5137" max="5139" width="9.140625" style="91"/>
    <col min="5140" max="5140" width="8.5703125" style="91" customWidth="1"/>
    <col min="5141" max="5141" width="1" style="91" customWidth="1"/>
    <col min="5142" max="5373" width="9.140625" style="91"/>
    <col min="5374" max="5374" width="5.42578125" style="91" customWidth="1"/>
    <col min="5375" max="5375" width="24.85546875" style="91" customWidth="1"/>
    <col min="5376" max="5376" width="12.5703125" style="91" customWidth="1"/>
    <col min="5377" max="5377" width="9.5703125" style="91" customWidth="1"/>
    <col min="5378" max="5378" width="6.140625" style="91" customWidth="1"/>
    <col min="5379" max="5379" width="6.85546875" style="91" customWidth="1"/>
    <col min="5380" max="5380" width="9.85546875" style="91" customWidth="1"/>
    <col min="5381" max="5381" width="5.5703125" style="91" customWidth="1"/>
    <col min="5382" max="5382" width="13.5703125" style="91" customWidth="1"/>
    <col min="5383" max="5383" width="11.5703125" style="91" customWidth="1"/>
    <col min="5384" max="5384" width="9.5703125" style="91" customWidth="1"/>
    <col min="5385" max="5385" width="2.5703125" style="91" customWidth="1"/>
    <col min="5386" max="5386" width="8.85546875" style="91" customWidth="1"/>
    <col min="5387" max="5387" width="2.42578125" style="91" customWidth="1"/>
    <col min="5388" max="5388" width="9.140625" style="91"/>
    <col min="5389" max="5389" width="9" style="91" customWidth="1"/>
    <col min="5390" max="5390" width="9.7109375" style="91" customWidth="1"/>
    <col min="5391" max="5391" width="9.5703125" style="91" customWidth="1"/>
    <col min="5392" max="5392" width="9.7109375" style="91" customWidth="1"/>
    <col min="5393" max="5395" width="9.140625" style="91"/>
    <col min="5396" max="5396" width="8.5703125" style="91" customWidth="1"/>
    <col min="5397" max="5397" width="1" style="91" customWidth="1"/>
    <col min="5398" max="5629" width="9.140625" style="91"/>
    <col min="5630" max="5630" width="5.42578125" style="91" customWidth="1"/>
    <col min="5631" max="5631" width="24.85546875" style="91" customWidth="1"/>
    <col min="5632" max="5632" width="12.5703125" style="91" customWidth="1"/>
    <col min="5633" max="5633" width="9.5703125" style="91" customWidth="1"/>
    <col min="5634" max="5634" width="6.140625" style="91" customWidth="1"/>
    <col min="5635" max="5635" width="6.85546875" style="91" customWidth="1"/>
    <col min="5636" max="5636" width="9.85546875" style="91" customWidth="1"/>
    <col min="5637" max="5637" width="5.5703125" style="91" customWidth="1"/>
    <col min="5638" max="5638" width="13.5703125" style="91" customWidth="1"/>
    <col min="5639" max="5639" width="11.5703125" style="91" customWidth="1"/>
    <col min="5640" max="5640" width="9.5703125" style="91" customWidth="1"/>
    <col min="5641" max="5641" width="2.5703125" style="91" customWidth="1"/>
    <col min="5642" max="5642" width="8.85546875" style="91" customWidth="1"/>
    <col min="5643" max="5643" width="2.42578125" style="91" customWidth="1"/>
    <col min="5644" max="5644" width="9.140625" style="91"/>
    <col min="5645" max="5645" width="9" style="91" customWidth="1"/>
    <col min="5646" max="5646" width="9.7109375" style="91" customWidth="1"/>
    <col min="5647" max="5647" width="9.5703125" style="91" customWidth="1"/>
    <col min="5648" max="5648" width="9.7109375" style="91" customWidth="1"/>
    <col min="5649" max="5651" width="9.140625" style="91"/>
    <col min="5652" max="5652" width="8.5703125" style="91" customWidth="1"/>
    <col min="5653" max="5653" width="1" style="91" customWidth="1"/>
    <col min="5654" max="5885" width="9.140625" style="91"/>
    <col min="5886" max="5886" width="5.42578125" style="91" customWidth="1"/>
    <col min="5887" max="5887" width="24.85546875" style="91" customWidth="1"/>
    <col min="5888" max="5888" width="12.5703125" style="91" customWidth="1"/>
    <col min="5889" max="5889" width="9.5703125" style="91" customWidth="1"/>
    <col min="5890" max="5890" width="6.140625" style="91" customWidth="1"/>
    <col min="5891" max="5891" width="6.85546875" style="91" customWidth="1"/>
    <col min="5892" max="5892" width="9.85546875" style="91" customWidth="1"/>
    <col min="5893" max="5893" width="5.5703125" style="91" customWidth="1"/>
    <col min="5894" max="5894" width="13.5703125" style="91" customWidth="1"/>
    <col min="5895" max="5895" width="11.5703125" style="91" customWidth="1"/>
    <col min="5896" max="5896" width="9.5703125" style="91" customWidth="1"/>
    <col min="5897" max="5897" width="2.5703125" style="91" customWidth="1"/>
    <col min="5898" max="5898" width="8.85546875" style="91" customWidth="1"/>
    <col min="5899" max="5899" width="2.42578125" style="91" customWidth="1"/>
    <col min="5900" max="5900" width="9.140625" style="91"/>
    <col min="5901" max="5901" width="9" style="91" customWidth="1"/>
    <col min="5902" max="5902" width="9.7109375" style="91" customWidth="1"/>
    <col min="5903" max="5903" width="9.5703125" style="91" customWidth="1"/>
    <col min="5904" max="5904" width="9.7109375" style="91" customWidth="1"/>
    <col min="5905" max="5907" width="9.140625" style="91"/>
    <col min="5908" max="5908" width="8.5703125" style="91" customWidth="1"/>
    <col min="5909" max="5909" width="1" style="91" customWidth="1"/>
    <col min="5910" max="6141" width="9.140625" style="91"/>
    <col min="6142" max="6142" width="5.42578125" style="91" customWidth="1"/>
    <col min="6143" max="6143" width="24.85546875" style="91" customWidth="1"/>
    <col min="6144" max="6144" width="12.5703125" style="91" customWidth="1"/>
    <col min="6145" max="6145" width="9.5703125" style="91" customWidth="1"/>
    <col min="6146" max="6146" width="6.140625" style="91" customWidth="1"/>
    <col min="6147" max="6147" width="6.85546875" style="91" customWidth="1"/>
    <col min="6148" max="6148" width="9.85546875" style="91" customWidth="1"/>
    <col min="6149" max="6149" width="5.5703125" style="91" customWidth="1"/>
    <col min="6150" max="6150" width="13.5703125" style="91" customWidth="1"/>
    <col min="6151" max="6151" width="11.5703125" style="91" customWidth="1"/>
    <col min="6152" max="6152" width="9.5703125" style="91" customWidth="1"/>
    <col min="6153" max="6153" width="2.5703125" style="91" customWidth="1"/>
    <col min="6154" max="6154" width="8.85546875" style="91" customWidth="1"/>
    <col min="6155" max="6155" width="2.42578125" style="91" customWidth="1"/>
    <col min="6156" max="6156" width="9.140625" style="91"/>
    <col min="6157" max="6157" width="9" style="91" customWidth="1"/>
    <col min="6158" max="6158" width="9.7109375" style="91" customWidth="1"/>
    <col min="6159" max="6159" width="9.5703125" style="91" customWidth="1"/>
    <col min="6160" max="6160" width="9.7109375" style="91" customWidth="1"/>
    <col min="6161" max="6163" width="9.140625" style="91"/>
    <col min="6164" max="6164" width="8.5703125" style="91" customWidth="1"/>
    <col min="6165" max="6165" width="1" style="91" customWidth="1"/>
    <col min="6166" max="6397" width="9.140625" style="91"/>
    <col min="6398" max="6398" width="5.42578125" style="91" customWidth="1"/>
    <col min="6399" max="6399" width="24.85546875" style="91" customWidth="1"/>
    <col min="6400" max="6400" width="12.5703125" style="91" customWidth="1"/>
    <col min="6401" max="6401" width="9.5703125" style="91" customWidth="1"/>
    <col min="6402" max="6402" width="6.140625" style="91" customWidth="1"/>
    <col min="6403" max="6403" width="6.85546875" style="91" customWidth="1"/>
    <col min="6404" max="6404" width="9.85546875" style="91" customWidth="1"/>
    <col min="6405" max="6405" width="5.5703125" style="91" customWidth="1"/>
    <col min="6406" max="6406" width="13.5703125" style="91" customWidth="1"/>
    <col min="6407" max="6407" width="11.5703125" style="91" customWidth="1"/>
    <col min="6408" max="6408" width="9.5703125" style="91" customWidth="1"/>
    <col min="6409" max="6409" width="2.5703125" style="91" customWidth="1"/>
    <col min="6410" max="6410" width="8.85546875" style="91" customWidth="1"/>
    <col min="6411" max="6411" width="2.42578125" style="91" customWidth="1"/>
    <col min="6412" max="6412" width="9.140625" style="91"/>
    <col min="6413" max="6413" width="9" style="91" customWidth="1"/>
    <col min="6414" max="6414" width="9.7109375" style="91" customWidth="1"/>
    <col min="6415" max="6415" width="9.5703125" style="91" customWidth="1"/>
    <col min="6416" max="6416" width="9.7109375" style="91" customWidth="1"/>
    <col min="6417" max="6419" width="9.140625" style="91"/>
    <col min="6420" max="6420" width="8.5703125" style="91" customWidth="1"/>
    <col min="6421" max="6421" width="1" style="91" customWidth="1"/>
    <col min="6422" max="6653" width="9.140625" style="91"/>
    <col min="6654" max="6654" width="5.42578125" style="91" customWidth="1"/>
    <col min="6655" max="6655" width="24.85546875" style="91" customWidth="1"/>
    <col min="6656" max="6656" width="12.5703125" style="91" customWidth="1"/>
    <col min="6657" max="6657" width="9.5703125" style="91" customWidth="1"/>
    <col min="6658" max="6658" width="6.140625" style="91" customWidth="1"/>
    <col min="6659" max="6659" width="6.85546875" style="91" customWidth="1"/>
    <col min="6660" max="6660" width="9.85546875" style="91" customWidth="1"/>
    <col min="6661" max="6661" width="5.5703125" style="91" customWidth="1"/>
    <col min="6662" max="6662" width="13.5703125" style="91" customWidth="1"/>
    <col min="6663" max="6663" width="11.5703125" style="91" customWidth="1"/>
    <col min="6664" max="6664" width="9.5703125" style="91" customWidth="1"/>
    <col min="6665" max="6665" width="2.5703125" style="91" customWidth="1"/>
    <col min="6666" max="6666" width="8.85546875" style="91" customWidth="1"/>
    <col min="6667" max="6667" width="2.42578125" style="91" customWidth="1"/>
    <col min="6668" max="6668" width="9.140625" style="91"/>
    <col min="6669" max="6669" width="9" style="91" customWidth="1"/>
    <col min="6670" max="6670" width="9.7109375" style="91" customWidth="1"/>
    <col min="6671" max="6671" width="9.5703125" style="91" customWidth="1"/>
    <col min="6672" max="6672" width="9.7109375" style="91" customWidth="1"/>
    <col min="6673" max="6675" width="9.140625" style="91"/>
    <col min="6676" max="6676" width="8.5703125" style="91" customWidth="1"/>
    <col min="6677" max="6677" width="1" style="91" customWidth="1"/>
    <col min="6678" max="6909" width="9.140625" style="91"/>
    <col min="6910" max="6910" width="5.42578125" style="91" customWidth="1"/>
    <col min="6911" max="6911" width="24.85546875" style="91" customWidth="1"/>
    <col min="6912" max="6912" width="12.5703125" style="91" customWidth="1"/>
    <col min="6913" max="6913" width="9.5703125" style="91" customWidth="1"/>
    <col min="6914" max="6914" width="6.140625" style="91" customWidth="1"/>
    <col min="6915" max="6915" width="6.85546875" style="91" customWidth="1"/>
    <col min="6916" max="6916" width="9.85546875" style="91" customWidth="1"/>
    <col min="6917" max="6917" width="5.5703125" style="91" customWidth="1"/>
    <col min="6918" max="6918" width="13.5703125" style="91" customWidth="1"/>
    <col min="6919" max="6919" width="11.5703125" style="91" customWidth="1"/>
    <col min="6920" max="6920" width="9.5703125" style="91" customWidth="1"/>
    <col min="6921" max="6921" width="2.5703125" style="91" customWidth="1"/>
    <col min="6922" max="6922" width="8.85546875" style="91" customWidth="1"/>
    <col min="6923" max="6923" width="2.42578125" style="91" customWidth="1"/>
    <col min="6924" max="6924" width="9.140625" style="91"/>
    <col min="6925" max="6925" width="9" style="91" customWidth="1"/>
    <col min="6926" max="6926" width="9.7109375" style="91" customWidth="1"/>
    <col min="6927" max="6927" width="9.5703125" style="91" customWidth="1"/>
    <col min="6928" max="6928" width="9.7109375" style="91" customWidth="1"/>
    <col min="6929" max="6931" width="9.140625" style="91"/>
    <col min="6932" max="6932" width="8.5703125" style="91" customWidth="1"/>
    <col min="6933" max="6933" width="1" style="91" customWidth="1"/>
    <col min="6934" max="7165" width="9.140625" style="91"/>
    <col min="7166" max="7166" width="5.42578125" style="91" customWidth="1"/>
    <col min="7167" max="7167" width="24.85546875" style="91" customWidth="1"/>
    <col min="7168" max="7168" width="12.5703125" style="91" customWidth="1"/>
    <col min="7169" max="7169" width="9.5703125" style="91" customWidth="1"/>
    <col min="7170" max="7170" width="6.140625" style="91" customWidth="1"/>
    <col min="7171" max="7171" width="6.85546875" style="91" customWidth="1"/>
    <col min="7172" max="7172" width="9.85546875" style="91" customWidth="1"/>
    <col min="7173" max="7173" width="5.5703125" style="91" customWidth="1"/>
    <col min="7174" max="7174" width="13.5703125" style="91" customWidth="1"/>
    <col min="7175" max="7175" width="11.5703125" style="91" customWidth="1"/>
    <col min="7176" max="7176" width="9.5703125" style="91" customWidth="1"/>
    <col min="7177" max="7177" width="2.5703125" style="91" customWidth="1"/>
    <col min="7178" max="7178" width="8.85546875" style="91" customWidth="1"/>
    <col min="7179" max="7179" width="2.42578125" style="91" customWidth="1"/>
    <col min="7180" max="7180" width="9.140625" style="91"/>
    <col min="7181" max="7181" width="9" style="91" customWidth="1"/>
    <col min="7182" max="7182" width="9.7109375" style="91" customWidth="1"/>
    <col min="7183" max="7183" width="9.5703125" style="91" customWidth="1"/>
    <col min="7184" max="7184" width="9.7109375" style="91" customWidth="1"/>
    <col min="7185" max="7187" width="9.140625" style="91"/>
    <col min="7188" max="7188" width="8.5703125" style="91" customWidth="1"/>
    <col min="7189" max="7189" width="1" style="91" customWidth="1"/>
    <col min="7190" max="7421" width="9.140625" style="91"/>
    <col min="7422" max="7422" width="5.42578125" style="91" customWidth="1"/>
    <col min="7423" max="7423" width="24.85546875" style="91" customWidth="1"/>
    <col min="7424" max="7424" width="12.5703125" style="91" customWidth="1"/>
    <col min="7425" max="7425" width="9.5703125" style="91" customWidth="1"/>
    <col min="7426" max="7426" width="6.140625" style="91" customWidth="1"/>
    <col min="7427" max="7427" width="6.85546875" style="91" customWidth="1"/>
    <col min="7428" max="7428" width="9.85546875" style="91" customWidth="1"/>
    <col min="7429" max="7429" width="5.5703125" style="91" customWidth="1"/>
    <col min="7430" max="7430" width="13.5703125" style="91" customWidth="1"/>
    <col min="7431" max="7431" width="11.5703125" style="91" customWidth="1"/>
    <col min="7432" max="7432" width="9.5703125" style="91" customWidth="1"/>
    <col min="7433" max="7433" width="2.5703125" style="91" customWidth="1"/>
    <col min="7434" max="7434" width="8.85546875" style="91" customWidth="1"/>
    <col min="7435" max="7435" width="2.42578125" style="91" customWidth="1"/>
    <col min="7436" max="7436" width="9.140625" style="91"/>
    <col min="7437" max="7437" width="9" style="91" customWidth="1"/>
    <col min="7438" max="7438" width="9.7109375" style="91" customWidth="1"/>
    <col min="7439" max="7439" width="9.5703125" style="91" customWidth="1"/>
    <col min="7440" max="7440" width="9.7109375" style="91" customWidth="1"/>
    <col min="7441" max="7443" width="9.140625" style="91"/>
    <col min="7444" max="7444" width="8.5703125" style="91" customWidth="1"/>
    <col min="7445" max="7445" width="1" style="91" customWidth="1"/>
    <col min="7446" max="7677" width="9.140625" style="91"/>
    <col min="7678" max="7678" width="5.42578125" style="91" customWidth="1"/>
    <col min="7679" max="7679" width="24.85546875" style="91" customWidth="1"/>
    <col min="7680" max="7680" width="12.5703125" style="91" customWidth="1"/>
    <col min="7681" max="7681" width="9.5703125" style="91" customWidth="1"/>
    <col min="7682" max="7682" width="6.140625" style="91" customWidth="1"/>
    <col min="7683" max="7683" width="6.85546875" style="91" customWidth="1"/>
    <col min="7684" max="7684" width="9.85546875" style="91" customWidth="1"/>
    <col min="7685" max="7685" width="5.5703125" style="91" customWidth="1"/>
    <col min="7686" max="7686" width="13.5703125" style="91" customWidth="1"/>
    <col min="7687" max="7687" width="11.5703125" style="91" customWidth="1"/>
    <col min="7688" max="7688" width="9.5703125" style="91" customWidth="1"/>
    <col min="7689" max="7689" width="2.5703125" style="91" customWidth="1"/>
    <col min="7690" max="7690" width="8.85546875" style="91" customWidth="1"/>
    <col min="7691" max="7691" width="2.42578125" style="91" customWidth="1"/>
    <col min="7692" max="7692" width="9.140625" style="91"/>
    <col min="7693" max="7693" width="9" style="91" customWidth="1"/>
    <col min="7694" max="7694" width="9.7109375" style="91" customWidth="1"/>
    <col min="7695" max="7695" width="9.5703125" style="91" customWidth="1"/>
    <col min="7696" max="7696" width="9.7109375" style="91" customWidth="1"/>
    <col min="7697" max="7699" width="9.140625" style="91"/>
    <col min="7700" max="7700" width="8.5703125" style="91" customWidth="1"/>
    <col min="7701" max="7701" width="1" style="91" customWidth="1"/>
    <col min="7702" max="7933" width="9.140625" style="91"/>
    <col min="7934" max="7934" width="5.42578125" style="91" customWidth="1"/>
    <col min="7935" max="7935" width="24.85546875" style="91" customWidth="1"/>
    <col min="7936" max="7936" width="12.5703125" style="91" customWidth="1"/>
    <col min="7937" max="7937" width="9.5703125" style="91" customWidth="1"/>
    <col min="7938" max="7938" width="6.140625" style="91" customWidth="1"/>
    <col min="7939" max="7939" width="6.85546875" style="91" customWidth="1"/>
    <col min="7940" max="7940" width="9.85546875" style="91" customWidth="1"/>
    <col min="7941" max="7941" width="5.5703125" style="91" customWidth="1"/>
    <col min="7942" max="7942" width="13.5703125" style="91" customWidth="1"/>
    <col min="7943" max="7943" width="11.5703125" style="91" customWidth="1"/>
    <col min="7944" max="7944" width="9.5703125" style="91" customWidth="1"/>
    <col min="7945" max="7945" width="2.5703125" style="91" customWidth="1"/>
    <col min="7946" max="7946" width="8.85546875" style="91" customWidth="1"/>
    <col min="7947" max="7947" width="2.42578125" style="91" customWidth="1"/>
    <col min="7948" max="7948" width="9.140625" style="91"/>
    <col min="7949" max="7949" width="9" style="91" customWidth="1"/>
    <col min="7950" max="7950" width="9.7109375" style="91" customWidth="1"/>
    <col min="7951" max="7951" width="9.5703125" style="91" customWidth="1"/>
    <col min="7952" max="7952" width="9.7109375" style="91" customWidth="1"/>
    <col min="7953" max="7955" width="9.140625" style="91"/>
    <col min="7956" max="7956" width="8.5703125" style="91" customWidth="1"/>
    <col min="7957" max="7957" width="1" style="91" customWidth="1"/>
    <col min="7958" max="8189" width="9.140625" style="91"/>
    <col min="8190" max="8190" width="5.42578125" style="91" customWidth="1"/>
    <col min="8191" max="8191" width="24.85546875" style="91" customWidth="1"/>
    <col min="8192" max="8192" width="12.5703125" style="91" customWidth="1"/>
    <col min="8193" max="8193" width="9.5703125" style="91" customWidth="1"/>
    <col min="8194" max="8194" width="6.140625" style="91" customWidth="1"/>
    <col min="8195" max="8195" width="6.85546875" style="91" customWidth="1"/>
    <col min="8196" max="8196" width="9.85546875" style="91" customWidth="1"/>
    <col min="8197" max="8197" width="5.5703125" style="91" customWidth="1"/>
    <col min="8198" max="8198" width="13.5703125" style="91" customWidth="1"/>
    <col min="8199" max="8199" width="11.5703125" style="91" customWidth="1"/>
    <col min="8200" max="8200" width="9.5703125" style="91" customWidth="1"/>
    <col min="8201" max="8201" width="2.5703125" style="91" customWidth="1"/>
    <col min="8202" max="8202" width="8.85546875" style="91" customWidth="1"/>
    <col min="8203" max="8203" width="2.42578125" style="91" customWidth="1"/>
    <col min="8204" max="8204" width="9.140625" style="91"/>
    <col min="8205" max="8205" width="9" style="91" customWidth="1"/>
    <col min="8206" max="8206" width="9.7109375" style="91" customWidth="1"/>
    <col min="8207" max="8207" width="9.5703125" style="91" customWidth="1"/>
    <col min="8208" max="8208" width="9.7109375" style="91" customWidth="1"/>
    <col min="8209" max="8211" width="9.140625" style="91"/>
    <col min="8212" max="8212" width="8.5703125" style="91" customWidth="1"/>
    <col min="8213" max="8213" width="1" style="91" customWidth="1"/>
    <col min="8214" max="8445" width="9.140625" style="91"/>
    <col min="8446" max="8446" width="5.42578125" style="91" customWidth="1"/>
    <col min="8447" max="8447" width="24.85546875" style="91" customWidth="1"/>
    <col min="8448" max="8448" width="12.5703125" style="91" customWidth="1"/>
    <col min="8449" max="8449" width="9.5703125" style="91" customWidth="1"/>
    <col min="8450" max="8450" width="6.140625" style="91" customWidth="1"/>
    <col min="8451" max="8451" width="6.85546875" style="91" customWidth="1"/>
    <col min="8452" max="8452" width="9.85546875" style="91" customWidth="1"/>
    <col min="8453" max="8453" width="5.5703125" style="91" customWidth="1"/>
    <col min="8454" max="8454" width="13.5703125" style="91" customWidth="1"/>
    <col min="8455" max="8455" width="11.5703125" style="91" customWidth="1"/>
    <col min="8456" max="8456" width="9.5703125" style="91" customWidth="1"/>
    <col min="8457" max="8457" width="2.5703125" style="91" customWidth="1"/>
    <col min="8458" max="8458" width="8.85546875" style="91" customWidth="1"/>
    <col min="8459" max="8459" width="2.42578125" style="91" customWidth="1"/>
    <col min="8460" max="8460" width="9.140625" style="91"/>
    <col min="8461" max="8461" width="9" style="91" customWidth="1"/>
    <col min="8462" max="8462" width="9.7109375" style="91" customWidth="1"/>
    <col min="8463" max="8463" width="9.5703125" style="91" customWidth="1"/>
    <col min="8464" max="8464" width="9.7109375" style="91" customWidth="1"/>
    <col min="8465" max="8467" width="9.140625" style="91"/>
    <col min="8468" max="8468" width="8.5703125" style="91" customWidth="1"/>
    <col min="8469" max="8469" width="1" style="91" customWidth="1"/>
    <col min="8470" max="8701" width="9.140625" style="91"/>
    <col min="8702" max="8702" width="5.42578125" style="91" customWidth="1"/>
    <col min="8703" max="8703" width="24.85546875" style="91" customWidth="1"/>
    <col min="8704" max="8704" width="12.5703125" style="91" customWidth="1"/>
    <col min="8705" max="8705" width="9.5703125" style="91" customWidth="1"/>
    <col min="8706" max="8706" width="6.140625" style="91" customWidth="1"/>
    <col min="8707" max="8707" width="6.85546875" style="91" customWidth="1"/>
    <col min="8708" max="8708" width="9.85546875" style="91" customWidth="1"/>
    <col min="8709" max="8709" width="5.5703125" style="91" customWidth="1"/>
    <col min="8710" max="8710" width="13.5703125" style="91" customWidth="1"/>
    <col min="8711" max="8711" width="11.5703125" style="91" customWidth="1"/>
    <col min="8712" max="8712" width="9.5703125" style="91" customWidth="1"/>
    <col min="8713" max="8713" width="2.5703125" style="91" customWidth="1"/>
    <col min="8714" max="8714" width="8.85546875" style="91" customWidth="1"/>
    <col min="8715" max="8715" width="2.42578125" style="91" customWidth="1"/>
    <col min="8716" max="8716" width="9.140625" style="91"/>
    <col min="8717" max="8717" width="9" style="91" customWidth="1"/>
    <col min="8718" max="8718" width="9.7109375" style="91" customWidth="1"/>
    <col min="8719" max="8719" width="9.5703125" style="91" customWidth="1"/>
    <col min="8720" max="8720" width="9.7109375" style="91" customWidth="1"/>
    <col min="8721" max="8723" width="9.140625" style="91"/>
    <col min="8724" max="8724" width="8.5703125" style="91" customWidth="1"/>
    <col min="8725" max="8725" width="1" style="91" customWidth="1"/>
    <col min="8726" max="8957" width="9.140625" style="91"/>
    <col min="8958" max="8958" width="5.42578125" style="91" customWidth="1"/>
    <col min="8959" max="8959" width="24.85546875" style="91" customWidth="1"/>
    <col min="8960" max="8960" width="12.5703125" style="91" customWidth="1"/>
    <col min="8961" max="8961" width="9.5703125" style="91" customWidth="1"/>
    <col min="8962" max="8962" width="6.140625" style="91" customWidth="1"/>
    <col min="8963" max="8963" width="6.85546875" style="91" customWidth="1"/>
    <col min="8964" max="8964" width="9.85546875" style="91" customWidth="1"/>
    <col min="8965" max="8965" width="5.5703125" style="91" customWidth="1"/>
    <col min="8966" max="8966" width="13.5703125" style="91" customWidth="1"/>
    <col min="8967" max="8967" width="11.5703125" style="91" customWidth="1"/>
    <col min="8968" max="8968" width="9.5703125" style="91" customWidth="1"/>
    <col min="8969" max="8969" width="2.5703125" style="91" customWidth="1"/>
    <col min="8970" max="8970" width="8.85546875" style="91" customWidth="1"/>
    <col min="8971" max="8971" width="2.42578125" style="91" customWidth="1"/>
    <col min="8972" max="8972" width="9.140625" style="91"/>
    <col min="8973" max="8973" width="9" style="91" customWidth="1"/>
    <col min="8974" max="8974" width="9.7109375" style="91" customWidth="1"/>
    <col min="8975" max="8975" width="9.5703125" style="91" customWidth="1"/>
    <col min="8976" max="8976" width="9.7109375" style="91" customWidth="1"/>
    <col min="8977" max="8979" width="9.140625" style="91"/>
    <col min="8980" max="8980" width="8.5703125" style="91" customWidth="1"/>
    <col min="8981" max="8981" width="1" style="91" customWidth="1"/>
    <col min="8982" max="9213" width="9.140625" style="91"/>
    <col min="9214" max="9214" width="5.42578125" style="91" customWidth="1"/>
    <col min="9215" max="9215" width="24.85546875" style="91" customWidth="1"/>
    <col min="9216" max="9216" width="12.5703125" style="91" customWidth="1"/>
    <col min="9217" max="9217" width="9.5703125" style="91" customWidth="1"/>
    <col min="9218" max="9218" width="6.140625" style="91" customWidth="1"/>
    <col min="9219" max="9219" width="6.85546875" style="91" customWidth="1"/>
    <col min="9220" max="9220" width="9.85546875" style="91" customWidth="1"/>
    <col min="9221" max="9221" width="5.5703125" style="91" customWidth="1"/>
    <col min="9222" max="9222" width="13.5703125" style="91" customWidth="1"/>
    <col min="9223" max="9223" width="11.5703125" style="91" customWidth="1"/>
    <col min="9224" max="9224" width="9.5703125" style="91" customWidth="1"/>
    <col min="9225" max="9225" width="2.5703125" style="91" customWidth="1"/>
    <col min="9226" max="9226" width="8.85546875" style="91" customWidth="1"/>
    <col min="9227" max="9227" width="2.42578125" style="91" customWidth="1"/>
    <col min="9228" max="9228" width="9.140625" style="91"/>
    <col min="9229" max="9229" width="9" style="91" customWidth="1"/>
    <col min="9230" max="9230" width="9.7109375" style="91" customWidth="1"/>
    <col min="9231" max="9231" width="9.5703125" style="91" customWidth="1"/>
    <col min="9232" max="9232" width="9.7109375" style="91" customWidth="1"/>
    <col min="9233" max="9235" width="9.140625" style="91"/>
    <col min="9236" max="9236" width="8.5703125" style="91" customWidth="1"/>
    <col min="9237" max="9237" width="1" style="91" customWidth="1"/>
    <col min="9238" max="9469" width="9.140625" style="91"/>
    <col min="9470" max="9470" width="5.42578125" style="91" customWidth="1"/>
    <col min="9471" max="9471" width="24.85546875" style="91" customWidth="1"/>
    <col min="9472" max="9472" width="12.5703125" style="91" customWidth="1"/>
    <col min="9473" max="9473" width="9.5703125" style="91" customWidth="1"/>
    <col min="9474" max="9474" width="6.140625" style="91" customWidth="1"/>
    <col min="9475" max="9475" width="6.85546875" style="91" customWidth="1"/>
    <col min="9476" max="9476" width="9.85546875" style="91" customWidth="1"/>
    <col min="9477" max="9477" width="5.5703125" style="91" customWidth="1"/>
    <col min="9478" max="9478" width="13.5703125" style="91" customWidth="1"/>
    <col min="9479" max="9479" width="11.5703125" style="91" customWidth="1"/>
    <col min="9480" max="9480" width="9.5703125" style="91" customWidth="1"/>
    <col min="9481" max="9481" width="2.5703125" style="91" customWidth="1"/>
    <col min="9482" max="9482" width="8.85546875" style="91" customWidth="1"/>
    <col min="9483" max="9483" width="2.42578125" style="91" customWidth="1"/>
    <col min="9484" max="9484" width="9.140625" style="91"/>
    <col min="9485" max="9485" width="9" style="91" customWidth="1"/>
    <col min="9486" max="9486" width="9.7109375" style="91" customWidth="1"/>
    <col min="9487" max="9487" width="9.5703125" style="91" customWidth="1"/>
    <col min="9488" max="9488" width="9.7109375" style="91" customWidth="1"/>
    <col min="9489" max="9491" width="9.140625" style="91"/>
    <col min="9492" max="9492" width="8.5703125" style="91" customWidth="1"/>
    <col min="9493" max="9493" width="1" style="91" customWidth="1"/>
    <col min="9494" max="9725" width="9.140625" style="91"/>
    <col min="9726" max="9726" width="5.42578125" style="91" customWidth="1"/>
    <col min="9727" max="9727" width="24.85546875" style="91" customWidth="1"/>
    <col min="9728" max="9728" width="12.5703125" style="91" customWidth="1"/>
    <col min="9729" max="9729" width="9.5703125" style="91" customWidth="1"/>
    <col min="9730" max="9730" width="6.140625" style="91" customWidth="1"/>
    <col min="9731" max="9731" width="6.85546875" style="91" customWidth="1"/>
    <col min="9732" max="9732" width="9.85546875" style="91" customWidth="1"/>
    <col min="9733" max="9733" width="5.5703125" style="91" customWidth="1"/>
    <col min="9734" max="9734" width="13.5703125" style="91" customWidth="1"/>
    <col min="9735" max="9735" width="11.5703125" style="91" customWidth="1"/>
    <col min="9736" max="9736" width="9.5703125" style="91" customWidth="1"/>
    <col min="9737" max="9737" width="2.5703125" style="91" customWidth="1"/>
    <col min="9738" max="9738" width="8.85546875" style="91" customWidth="1"/>
    <col min="9739" max="9739" width="2.42578125" style="91" customWidth="1"/>
    <col min="9740" max="9740" width="9.140625" style="91"/>
    <col min="9741" max="9741" width="9" style="91" customWidth="1"/>
    <col min="9742" max="9742" width="9.7109375" style="91" customWidth="1"/>
    <col min="9743" max="9743" width="9.5703125" style="91" customWidth="1"/>
    <col min="9744" max="9744" width="9.7109375" style="91" customWidth="1"/>
    <col min="9745" max="9747" width="9.140625" style="91"/>
    <col min="9748" max="9748" width="8.5703125" style="91" customWidth="1"/>
    <col min="9749" max="9749" width="1" style="91" customWidth="1"/>
    <col min="9750" max="9981" width="9.140625" style="91"/>
    <col min="9982" max="9982" width="5.42578125" style="91" customWidth="1"/>
    <col min="9983" max="9983" width="24.85546875" style="91" customWidth="1"/>
    <col min="9984" max="9984" width="12.5703125" style="91" customWidth="1"/>
    <col min="9985" max="9985" width="9.5703125" style="91" customWidth="1"/>
    <col min="9986" max="9986" width="6.140625" style="91" customWidth="1"/>
    <col min="9987" max="9987" width="6.85546875" style="91" customWidth="1"/>
    <col min="9988" max="9988" width="9.85546875" style="91" customWidth="1"/>
    <col min="9989" max="9989" width="5.5703125" style="91" customWidth="1"/>
    <col min="9990" max="9990" width="13.5703125" style="91" customWidth="1"/>
    <col min="9991" max="9991" width="11.5703125" style="91" customWidth="1"/>
    <col min="9992" max="9992" width="9.5703125" style="91" customWidth="1"/>
    <col min="9993" max="9993" width="2.5703125" style="91" customWidth="1"/>
    <col min="9994" max="9994" width="8.85546875" style="91" customWidth="1"/>
    <col min="9995" max="9995" width="2.42578125" style="91" customWidth="1"/>
    <col min="9996" max="9996" width="9.140625" style="91"/>
    <col min="9997" max="9997" width="9" style="91" customWidth="1"/>
    <col min="9998" max="9998" width="9.7109375" style="91" customWidth="1"/>
    <col min="9999" max="9999" width="9.5703125" style="91" customWidth="1"/>
    <col min="10000" max="10000" width="9.7109375" style="91" customWidth="1"/>
    <col min="10001" max="10003" width="9.140625" style="91"/>
    <col min="10004" max="10004" width="8.5703125" style="91" customWidth="1"/>
    <col min="10005" max="10005" width="1" style="91" customWidth="1"/>
    <col min="10006" max="10237" width="9.140625" style="91"/>
    <col min="10238" max="10238" width="5.42578125" style="91" customWidth="1"/>
    <col min="10239" max="10239" width="24.85546875" style="91" customWidth="1"/>
    <col min="10240" max="10240" width="12.5703125" style="91" customWidth="1"/>
    <col min="10241" max="10241" width="9.5703125" style="91" customWidth="1"/>
    <col min="10242" max="10242" width="6.140625" style="91" customWidth="1"/>
    <col min="10243" max="10243" width="6.85546875" style="91" customWidth="1"/>
    <col min="10244" max="10244" width="9.85546875" style="91" customWidth="1"/>
    <col min="10245" max="10245" width="5.5703125" style="91" customWidth="1"/>
    <col min="10246" max="10246" width="13.5703125" style="91" customWidth="1"/>
    <col min="10247" max="10247" width="11.5703125" style="91" customWidth="1"/>
    <col min="10248" max="10248" width="9.5703125" style="91" customWidth="1"/>
    <col min="10249" max="10249" width="2.5703125" style="91" customWidth="1"/>
    <col min="10250" max="10250" width="8.85546875" style="91" customWidth="1"/>
    <col min="10251" max="10251" width="2.42578125" style="91" customWidth="1"/>
    <col min="10252" max="10252" width="9.140625" style="91"/>
    <col min="10253" max="10253" width="9" style="91" customWidth="1"/>
    <col min="10254" max="10254" width="9.7109375" style="91" customWidth="1"/>
    <col min="10255" max="10255" width="9.5703125" style="91" customWidth="1"/>
    <col min="10256" max="10256" width="9.7109375" style="91" customWidth="1"/>
    <col min="10257" max="10259" width="9.140625" style="91"/>
    <col min="10260" max="10260" width="8.5703125" style="91" customWidth="1"/>
    <col min="10261" max="10261" width="1" style="91" customWidth="1"/>
    <col min="10262" max="10493" width="9.140625" style="91"/>
    <col min="10494" max="10494" width="5.42578125" style="91" customWidth="1"/>
    <col min="10495" max="10495" width="24.85546875" style="91" customWidth="1"/>
    <col min="10496" max="10496" width="12.5703125" style="91" customWidth="1"/>
    <col min="10497" max="10497" width="9.5703125" style="91" customWidth="1"/>
    <col min="10498" max="10498" width="6.140625" style="91" customWidth="1"/>
    <col min="10499" max="10499" width="6.85546875" style="91" customWidth="1"/>
    <col min="10500" max="10500" width="9.85546875" style="91" customWidth="1"/>
    <col min="10501" max="10501" width="5.5703125" style="91" customWidth="1"/>
    <col min="10502" max="10502" width="13.5703125" style="91" customWidth="1"/>
    <col min="10503" max="10503" width="11.5703125" style="91" customWidth="1"/>
    <col min="10504" max="10504" width="9.5703125" style="91" customWidth="1"/>
    <col min="10505" max="10505" width="2.5703125" style="91" customWidth="1"/>
    <col min="10506" max="10506" width="8.85546875" style="91" customWidth="1"/>
    <col min="10507" max="10507" width="2.42578125" style="91" customWidth="1"/>
    <col min="10508" max="10508" width="9.140625" style="91"/>
    <col min="10509" max="10509" width="9" style="91" customWidth="1"/>
    <col min="10510" max="10510" width="9.7109375" style="91" customWidth="1"/>
    <col min="10511" max="10511" width="9.5703125" style="91" customWidth="1"/>
    <col min="10512" max="10512" width="9.7109375" style="91" customWidth="1"/>
    <col min="10513" max="10515" width="9.140625" style="91"/>
    <col min="10516" max="10516" width="8.5703125" style="91" customWidth="1"/>
    <col min="10517" max="10517" width="1" style="91" customWidth="1"/>
    <col min="10518" max="10749" width="9.140625" style="91"/>
    <col min="10750" max="10750" width="5.42578125" style="91" customWidth="1"/>
    <col min="10751" max="10751" width="24.85546875" style="91" customWidth="1"/>
    <col min="10752" max="10752" width="12.5703125" style="91" customWidth="1"/>
    <col min="10753" max="10753" width="9.5703125" style="91" customWidth="1"/>
    <col min="10754" max="10754" width="6.140625" style="91" customWidth="1"/>
    <col min="10755" max="10755" width="6.85546875" style="91" customWidth="1"/>
    <col min="10756" max="10756" width="9.85546875" style="91" customWidth="1"/>
    <col min="10757" max="10757" width="5.5703125" style="91" customWidth="1"/>
    <col min="10758" max="10758" width="13.5703125" style="91" customWidth="1"/>
    <col min="10759" max="10759" width="11.5703125" style="91" customWidth="1"/>
    <col min="10760" max="10760" width="9.5703125" style="91" customWidth="1"/>
    <col min="10761" max="10761" width="2.5703125" style="91" customWidth="1"/>
    <col min="10762" max="10762" width="8.85546875" style="91" customWidth="1"/>
    <col min="10763" max="10763" width="2.42578125" style="91" customWidth="1"/>
    <col min="10764" max="10764" width="9.140625" style="91"/>
    <col min="10765" max="10765" width="9" style="91" customWidth="1"/>
    <col min="10766" max="10766" width="9.7109375" style="91" customWidth="1"/>
    <col min="10767" max="10767" width="9.5703125" style="91" customWidth="1"/>
    <col min="10768" max="10768" width="9.7109375" style="91" customWidth="1"/>
    <col min="10769" max="10771" width="9.140625" style="91"/>
    <col min="10772" max="10772" width="8.5703125" style="91" customWidth="1"/>
    <col min="10773" max="10773" width="1" style="91" customWidth="1"/>
    <col min="10774" max="11005" width="9.140625" style="91"/>
    <col min="11006" max="11006" width="5.42578125" style="91" customWidth="1"/>
    <col min="11007" max="11007" width="24.85546875" style="91" customWidth="1"/>
    <col min="11008" max="11008" width="12.5703125" style="91" customWidth="1"/>
    <col min="11009" max="11009" width="9.5703125" style="91" customWidth="1"/>
    <col min="11010" max="11010" width="6.140625" style="91" customWidth="1"/>
    <col min="11011" max="11011" width="6.85546875" style="91" customWidth="1"/>
    <col min="11012" max="11012" width="9.85546875" style="91" customWidth="1"/>
    <col min="11013" max="11013" width="5.5703125" style="91" customWidth="1"/>
    <col min="11014" max="11014" width="13.5703125" style="91" customWidth="1"/>
    <col min="11015" max="11015" width="11.5703125" style="91" customWidth="1"/>
    <col min="11016" max="11016" width="9.5703125" style="91" customWidth="1"/>
    <col min="11017" max="11017" width="2.5703125" style="91" customWidth="1"/>
    <col min="11018" max="11018" width="8.85546875" style="91" customWidth="1"/>
    <col min="11019" max="11019" width="2.42578125" style="91" customWidth="1"/>
    <col min="11020" max="11020" width="9.140625" style="91"/>
    <col min="11021" max="11021" width="9" style="91" customWidth="1"/>
    <col min="11022" max="11022" width="9.7109375" style="91" customWidth="1"/>
    <col min="11023" max="11023" width="9.5703125" style="91" customWidth="1"/>
    <col min="11024" max="11024" width="9.7109375" style="91" customWidth="1"/>
    <col min="11025" max="11027" width="9.140625" style="91"/>
    <col min="11028" max="11028" width="8.5703125" style="91" customWidth="1"/>
    <col min="11029" max="11029" width="1" style="91" customWidth="1"/>
    <col min="11030" max="11261" width="9.140625" style="91"/>
    <col min="11262" max="11262" width="5.42578125" style="91" customWidth="1"/>
    <col min="11263" max="11263" width="24.85546875" style="91" customWidth="1"/>
    <col min="11264" max="11264" width="12.5703125" style="91" customWidth="1"/>
    <col min="11265" max="11265" width="9.5703125" style="91" customWidth="1"/>
    <col min="11266" max="11266" width="6.140625" style="91" customWidth="1"/>
    <col min="11267" max="11267" width="6.85546875" style="91" customWidth="1"/>
    <col min="11268" max="11268" width="9.85546875" style="91" customWidth="1"/>
    <col min="11269" max="11269" width="5.5703125" style="91" customWidth="1"/>
    <col min="11270" max="11270" width="13.5703125" style="91" customWidth="1"/>
    <col min="11271" max="11271" width="11.5703125" style="91" customWidth="1"/>
    <col min="11272" max="11272" width="9.5703125" style="91" customWidth="1"/>
    <col min="11273" max="11273" width="2.5703125" style="91" customWidth="1"/>
    <col min="11274" max="11274" width="8.85546875" style="91" customWidth="1"/>
    <col min="11275" max="11275" width="2.42578125" style="91" customWidth="1"/>
    <col min="11276" max="11276" width="9.140625" style="91"/>
    <col min="11277" max="11277" width="9" style="91" customWidth="1"/>
    <col min="11278" max="11278" width="9.7109375" style="91" customWidth="1"/>
    <col min="11279" max="11279" width="9.5703125" style="91" customWidth="1"/>
    <col min="11280" max="11280" width="9.7109375" style="91" customWidth="1"/>
    <col min="11281" max="11283" width="9.140625" style="91"/>
    <col min="11284" max="11284" width="8.5703125" style="91" customWidth="1"/>
    <col min="11285" max="11285" width="1" style="91" customWidth="1"/>
    <col min="11286" max="11517" width="9.140625" style="91"/>
    <col min="11518" max="11518" width="5.42578125" style="91" customWidth="1"/>
    <col min="11519" max="11519" width="24.85546875" style="91" customWidth="1"/>
    <col min="11520" max="11520" width="12.5703125" style="91" customWidth="1"/>
    <col min="11521" max="11521" width="9.5703125" style="91" customWidth="1"/>
    <col min="11522" max="11522" width="6.140625" style="91" customWidth="1"/>
    <col min="11523" max="11523" width="6.85546875" style="91" customWidth="1"/>
    <col min="11524" max="11524" width="9.85546875" style="91" customWidth="1"/>
    <col min="11525" max="11525" width="5.5703125" style="91" customWidth="1"/>
    <col min="11526" max="11526" width="13.5703125" style="91" customWidth="1"/>
    <col min="11527" max="11527" width="11.5703125" style="91" customWidth="1"/>
    <col min="11528" max="11528" width="9.5703125" style="91" customWidth="1"/>
    <col min="11529" max="11529" width="2.5703125" style="91" customWidth="1"/>
    <col min="11530" max="11530" width="8.85546875" style="91" customWidth="1"/>
    <col min="11531" max="11531" width="2.42578125" style="91" customWidth="1"/>
    <col min="11532" max="11532" width="9.140625" style="91"/>
    <col min="11533" max="11533" width="9" style="91" customWidth="1"/>
    <col min="11534" max="11534" width="9.7109375" style="91" customWidth="1"/>
    <col min="11535" max="11535" width="9.5703125" style="91" customWidth="1"/>
    <col min="11536" max="11536" width="9.7109375" style="91" customWidth="1"/>
    <col min="11537" max="11539" width="9.140625" style="91"/>
    <col min="11540" max="11540" width="8.5703125" style="91" customWidth="1"/>
    <col min="11541" max="11541" width="1" style="91" customWidth="1"/>
    <col min="11542" max="11773" width="9.140625" style="91"/>
    <col min="11774" max="11774" width="5.42578125" style="91" customWidth="1"/>
    <col min="11775" max="11775" width="24.85546875" style="91" customWidth="1"/>
    <col min="11776" max="11776" width="12.5703125" style="91" customWidth="1"/>
    <col min="11777" max="11777" width="9.5703125" style="91" customWidth="1"/>
    <col min="11778" max="11778" width="6.140625" style="91" customWidth="1"/>
    <col min="11779" max="11779" width="6.85546875" style="91" customWidth="1"/>
    <col min="11780" max="11780" width="9.85546875" style="91" customWidth="1"/>
    <col min="11781" max="11781" width="5.5703125" style="91" customWidth="1"/>
    <col min="11782" max="11782" width="13.5703125" style="91" customWidth="1"/>
    <col min="11783" max="11783" width="11.5703125" style="91" customWidth="1"/>
    <col min="11784" max="11784" width="9.5703125" style="91" customWidth="1"/>
    <col min="11785" max="11785" width="2.5703125" style="91" customWidth="1"/>
    <col min="11786" max="11786" width="8.85546875" style="91" customWidth="1"/>
    <col min="11787" max="11787" width="2.42578125" style="91" customWidth="1"/>
    <col min="11788" max="11788" width="9.140625" style="91"/>
    <col min="11789" max="11789" width="9" style="91" customWidth="1"/>
    <col min="11790" max="11790" width="9.7109375" style="91" customWidth="1"/>
    <col min="11791" max="11791" width="9.5703125" style="91" customWidth="1"/>
    <col min="11792" max="11792" width="9.7109375" style="91" customWidth="1"/>
    <col min="11793" max="11795" width="9.140625" style="91"/>
    <col min="11796" max="11796" width="8.5703125" style="91" customWidth="1"/>
    <col min="11797" max="11797" width="1" style="91" customWidth="1"/>
    <col min="11798" max="12029" width="9.140625" style="91"/>
    <col min="12030" max="12030" width="5.42578125" style="91" customWidth="1"/>
    <col min="12031" max="12031" width="24.85546875" style="91" customWidth="1"/>
    <col min="12032" max="12032" width="12.5703125" style="91" customWidth="1"/>
    <col min="12033" max="12033" width="9.5703125" style="91" customWidth="1"/>
    <col min="12034" max="12034" width="6.140625" style="91" customWidth="1"/>
    <col min="12035" max="12035" width="6.85546875" style="91" customWidth="1"/>
    <col min="12036" max="12036" width="9.85546875" style="91" customWidth="1"/>
    <col min="12037" max="12037" width="5.5703125" style="91" customWidth="1"/>
    <col min="12038" max="12038" width="13.5703125" style="91" customWidth="1"/>
    <col min="12039" max="12039" width="11.5703125" style="91" customWidth="1"/>
    <col min="12040" max="12040" width="9.5703125" style="91" customWidth="1"/>
    <col min="12041" max="12041" width="2.5703125" style="91" customWidth="1"/>
    <col min="12042" max="12042" width="8.85546875" style="91" customWidth="1"/>
    <col min="12043" max="12043" width="2.42578125" style="91" customWidth="1"/>
    <col min="12044" max="12044" width="9.140625" style="91"/>
    <col min="12045" max="12045" width="9" style="91" customWidth="1"/>
    <col min="12046" max="12046" width="9.7109375" style="91" customWidth="1"/>
    <col min="12047" max="12047" width="9.5703125" style="91" customWidth="1"/>
    <col min="12048" max="12048" width="9.7109375" style="91" customWidth="1"/>
    <col min="12049" max="12051" width="9.140625" style="91"/>
    <col min="12052" max="12052" width="8.5703125" style="91" customWidth="1"/>
    <col min="12053" max="12053" width="1" style="91" customWidth="1"/>
    <col min="12054" max="12285" width="9.140625" style="91"/>
    <col min="12286" max="12286" width="5.42578125" style="91" customWidth="1"/>
    <col min="12287" max="12287" width="24.85546875" style="91" customWidth="1"/>
    <col min="12288" max="12288" width="12.5703125" style="91" customWidth="1"/>
    <col min="12289" max="12289" width="9.5703125" style="91" customWidth="1"/>
    <col min="12290" max="12290" width="6.140625" style="91" customWidth="1"/>
    <col min="12291" max="12291" width="6.85546875" style="91" customWidth="1"/>
    <col min="12292" max="12292" width="9.85546875" style="91" customWidth="1"/>
    <col min="12293" max="12293" width="5.5703125" style="91" customWidth="1"/>
    <col min="12294" max="12294" width="13.5703125" style="91" customWidth="1"/>
    <col min="12295" max="12295" width="11.5703125" style="91" customWidth="1"/>
    <col min="12296" max="12296" width="9.5703125" style="91" customWidth="1"/>
    <col min="12297" max="12297" width="2.5703125" style="91" customWidth="1"/>
    <col min="12298" max="12298" width="8.85546875" style="91" customWidth="1"/>
    <col min="12299" max="12299" width="2.42578125" style="91" customWidth="1"/>
    <col min="12300" max="12300" width="9.140625" style="91"/>
    <col min="12301" max="12301" width="9" style="91" customWidth="1"/>
    <col min="12302" max="12302" width="9.7109375" style="91" customWidth="1"/>
    <col min="12303" max="12303" width="9.5703125" style="91" customWidth="1"/>
    <col min="12304" max="12304" width="9.7109375" style="91" customWidth="1"/>
    <col min="12305" max="12307" width="9.140625" style="91"/>
    <col min="12308" max="12308" width="8.5703125" style="91" customWidth="1"/>
    <col min="12309" max="12309" width="1" style="91" customWidth="1"/>
    <col min="12310" max="12541" width="9.140625" style="91"/>
    <col min="12542" max="12542" width="5.42578125" style="91" customWidth="1"/>
    <col min="12543" max="12543" width="24.85546875" style="91" customWidth="1"/>
    <col min="12544" max="12544" width="12.5703125" style="91" customWidth="1"/>
    <col min="12545" max="12545" width="9.5703125" style="91" customWidth="1"/>
    <col min="12546" max="12546" width="6.140625" style="91" customWidth="1"/>
    <col min="12547" max="12547" width="6.85546875" style="91" customWidth="1"/>
    <col min="12548" max="12548" width="9.85546875" style="91" customWidth="1"/>
    <col min="12549" max="12549" width="5.5703125" style="91" customWidth="1"/>
    <col min="12550" max="12550" width="13.5703125" style="91" customWidth="1"/>
    <col min="12551" max="12551" width="11.5703125" style="91" customWidth="1"/>
    <col min="12552" max="12552" width="9.5703125" style="91" customWidth="1"/>
    <col min="12553" max="12553" width="2.5703125" style="91" customWidth="1"/>
    <col min="12554" max="12554" width="8.85546875" style="91" customWidth="1"/>
    <col min="12555" max="12555" width="2.42578125" style="91" customWidth="1"/>
    <col min="12556" max="12556" width="9.140625" style="91"/>
    <col min="12557" max="12557" width="9" style="91" customWidth="1"/>
    <col min="12558" max="12558" width="9.7109375" style="91" customWidth="1"/>
    <col min="12559" max="12559" width="9.5703125" style="91" customWidth="1"/>
    <col min="12560" max="12560" width="9.7109375" style="91" customWidth="1"/>
    <col min="12561" max="12563" width="9.140625" style="91"/>
    <col min="12564" max="12564" width="8.5703125" style="91" customWidth="1"/>
    <col min="12565" max="12565" width="1" style="91" customWidth="1"/>
    <col min="12566" max="12797" width="9.140625" style="91"/>
    <col min="12798" max="12798" width="5.42578125" style="91" customWidth="1"/>
    <col min="12799" max="12799" width="24.85546875" style="91" customWidth="1"/>
    <col min="12800" max="12800" width="12.5703125" style="91" customWidth="1"/>
    <col min="12801" max="12801" width="9.5703125" style="91" customWidth="1"/>
    <col min="12802" max="12802" width="6.140625" style="91" customWidth="1"/>
    <col min="12803" max="12803" width="6.85546875" style="91" customWidth="1"/>
    <col min="12804" max="12804" width="9.85546875" style="91" customWidth="1"/>
    <col min="12805" max="12805" width="5.5703125" style="91" customWidth="1"/>
    <col min="12806" max="12806" width="13.5703125" style="91" customWidth="1"/>
    <col min="12807" max="12807" width="11.5703125" style="91" customWidth="1"/>
    <col min="12808" max="12808" width="9.5703125" style="91" customWidth="1"/>
    <col min="12809" max="12809" width="2.5703125" style="91" customWidth="1"/>
    <col min="12810" max="12810" width="8.85546875" style="91" customWidth="1"/>
    <col min="12811" max="12811" width="2.42578125" style="91" customWidth="1"/>
    <col min="12812" max="12812" width="9.140625" style="91"/>
    <col min="12813" max="12813" width="9" style="91" customWidth="1"/>
    <col min="12814" max="12814" width="9.7109375" style="91" customWidth="1"/>
    <col min="12815" max="12815" width="9.5703125" style="91" customWidth="1"/>
    <col min="12816" max="12816" width="9.7109375" style="91" customWidth="1"/>
    <col min="12817" max="12819" width="9.140625" style="91"/>
    <col min="12820" max="12820" width="8.5703125" style="91" customWidth="1"/>
    <col min="12821" max="12821" width="1" style="91" customWidth="1"/>
    <col min="12822" max="13053" width="9.140625" style="91"/>
    <col min="13054" max="13054" width="5.42578125" style="91" customWidth="1"/>
    <col min="13055" max="13055" width="24.85546875" style="91" customWidth="1"/>
    <col min="13056" max="13056" width="12.5703125" style="91" customWidth="1"/>
    <col min="13057" max="13057" width="9.5703125" style="91" customWidth="1"/>
    <col min="13058" max="13058" width="6.140625" style="91" customWidth="1"/>
    <col min="13059" max="13059" width="6.85546875" style="91" customWidth="1"/>
    <col min="13060" max="13060" width="9.85546875" style="91" customWidth="1"/>
    <col min="13061" max="13061" width="5.5703125" style="91" customWidth="1"/>
    <col min="13062" max="13062" width="13.5703125" style="91" customWidth="1"/>
    <col min="13063" max="13063" width="11.5703125" style="91" customWidth="1"/>
    <col min="13064" max="13064" width="9.5703125" style="91" customWidth="1"/>
    <col min="13065" max="13065" width="2.5703125" style="91" customWidth="1"/>
    <col min="13066" max="13066" width="8.85546875" style="91" customWidth="1"/>
    <col min="13067" max="13067" width="2.42578125" style="91" customWidth="1"/>
    <col min="13068" max="13068" width="9.140625" style="91"/>
    <col min="13069" max="13069" width="9" style="91" customWidth="1"/>
    <col min="13070" max="13070" width="9.7109375" style="91" customWidth="1"/>
    <col min="13071" max="13071" width="9.5703125" style="91" customWidth="1"/>
    <col min="13072" max="13072" width="9.7109375" style="91" customWidth="1"/>
    <col min="13073" max="13075" width="9.140625" style="91"/>
    <col min="13076" max="13076" width="8.5703125" style="91" customWidth="1"/>
    <col min="13077" max="13077" width="1" style="91" customWidth="1"/>
    <col min="13078" max="13309" width="9.140625" style="91"/>
    <col min="13310" max="13310" width="5.42578125" style="91" customWidth="1"/>
    <col min="13311" max="13311" width="24.85546875" style="91" customWidth="1"/>
    <col min="13312" max="13312" width="12.5703125" style="91" customWidth="1"/>
    <col min="13313" max="13313" width="9.5703125" style="91" customWidth="1"/>
    <col min="13314" max="13314" width="6.140625" style="91" customWidth="1"/>
    <col min="13315" max="13315" width="6.85546875" style="91" customWidth="1"/>
    <col min="13316" max="13316" width="9.85546875" style="91" customWidth="1"/>
    <col min="13317" max="13317" width="5.5703125" style="91" customWidth="1"/>
    <col min="13318" max="13318" width="13.5703125" style="91" customWidth="1"/>
    <col min="13319" max="13319" width="11.5703125" style="91" customWidth="1"/>
    <col min="13320" max="13320" width="9.5703125" style="91" customWidth="1"/>
    <col min="13321" max="13321" width="2.5703125" style="91" customWidth="1"/>
    <col min="13322" max="13322" width="8.85546875" style="91" customWidth="1"/>
    <col min="13323" max="13323" width="2.42578125" style="91" customWidth="1"/>
    <col min="13324" max="13324" width="9.140625" style="91"/>
    <col min="13325" max="13325" width="9" style="91" customWidth="1"/>
    <col min="13326" max="13326" width="9.7109375" style="91" customWidth="1"/>
    <col min="13327" max="13327" width="9.5703125" style="91" customWidth="1"/>
    <col min="13328" max="13328" width="9.7109375" style="91" customWidth="1"/>
    <col min="13329" max="13331" width="9.140625" style="91"/>
    <col min="13332" max="13332" width="8.5703125" style="91" customWidth="1"/>
    <col min="13333" max="13333" width="1" style="91" customWidth="1"/>
    <col min="13334" max="13565" width="9.140625" style="91"/>
    <col min="13566" max="13566" width="5.42578125" style="91" customWidth="1"/>
    <col min="13567" max="13567" width="24.85546875" style="91" customWidth="1"/>
    <col min="13568" max="13568" width="12.5703125" style="91" customWidth="1"/>
    <col min="13569" max="13569" width="9.5703125" style="91" customWidth="1"/>
    <col min="13570" max="13570" width="6.140625" style="91" customWidth="1"/>
    <col min="13571" max="13571" width="6.85546875" style="91" customWidth="1"/>
    <col min="13572" max="13572" width="9.85546875" style="91" customWidth="1"/>
    <col min="13573" max="13573" width="5.5703125" style="91" customWidth="1"/>
    <col min="13574" max="13574" width="13.5703125" style="91" customWidth="1"/>
    <col min="13575" max="13575" width="11.5703125" style="91" customWidth="1"/>
    <col min="13576" max="13576" width="9.5703125" style="91" customWidth="1"/>
    <col min="13577" max="13577" width="2.5703125" style="91" customWidth="1"/>
    <col min="13578" max="13578" width="8.85546875" style="91" customWidth="1"/>
    <col min="13579" max="13579" width="2.42578125" style="91" customWidth="1"/>
    <col min="13580" max="13580" width="9.140625" style="91"/>
    <col min="13581" max="13581" width="9" style="91" customWidth="1"/>
    <col min="13582" max="13582" width="9.7109375" style="91" customWidth="1"/>
    <col min="13583" max="13583" width="9.5703125" style="91" customWidth="1"/>
    <col min="13584" max="13584" width="9.7109375" style="91" customWidth="1"/>
    <col min="13585" max="13587" width="9.140625" style="91"/>
    <col min="13588" max="13588" width="8.5703125" style="91" customWidth="1"/>
    <col min="13589" max="13589" width="1" style="91" customWidth="1"/>
    <col min="13590" max="13821" width="9.140625" style="91"/>
    <col min="13822" max="13822" width="5.42578125" style="91" customWidth="1"/>
    <col min="13823" max="13823" width="24.85546875" style="91" customWidth="1"/>
    <col min="13824" max="13824" width="12.5703125" style="91" customWidth="1"/>
    <col min="13825" max="13825" width="9.5703125" style="91" customWidth="1"/>
    <col min="13826" max="13826" width="6.140625" style="91" customWidth="1"/>
    <col min="13827" max="13827" width="6.85546875" style="91" customWidth="1"/>
    <col min="13828" max="13828" width="9.85546875" style="91" customWidth="1"/>
    <col min="13829" max="13829" width="5.5703125" style="91" customWidth="1"/>
    <col min="13830" max="13830" width="13.5703125" style="91" customWidth="1"/>
    <col min="13831" max="13831" width="11.5703125" style="91" customWidth="1"/>
    <col min="13832" max="13832" width="9.5703125" style="91" customWidth="1"/>
    <col min="13833" max="13833" width="2.5703125" style="91" customWidth="1"/>
    <col min="13834" max="13834" width="8.85546875" style="91" customWidth="1"/>
    <col min="13835" max="13835" width="2.42578125" style="91" customWidth="1"/>
    <col min="13836" max="13836" width="9.140625" style="91"/>
    <col min="13837" max="13837" width="9" style="91" customWidth="1"/>
    <col min="13838" max="13838" width="9.7109375" style="91" customWidth="1"/>
    <col min="13839" max="13839" width="9.5703125" style="91" customWidth="1"/>
    <col min="13840" max="13840" width="9.7109375" style="91" customWidth="1"/>
    <col min="13841" max="13843" width="9.140625" style="91"/>
    <col min="13844" max="13844" width="8.5703125" style="91" customWidth="1"/>
    <col min="13845" max="13845" width="1" style="91" customWidth="1"/>
    <col min="13846" max="14077" width="9.140625" style="91"/>
    <col min="14078" max="14078" width="5.42578125" style="91" customWidth="1"/>
    <col min="14079" max="14079" width="24.85546875" style="91" customWidth="1"/>
    <col min="14080" max="14080" width="12.5703125" style="91" customWidth="1"/>
    <col min="14081" max="14081" width="9.5703125" style="91" customWidth="1"/>
    <col min="14082" max="14082" width="6.140625" style="91" customWidth="1"/>
    <col min="14083" max="14083" width="6.85546875" style="91" customWidth="1"/>
    <col min="14084" max="14084" width="9.85546875" style="91" customWidth="1"/>
    <col min="14085" max="14085" width="5.5703125" style="91" customWidth="1"/>
    <col min="14086" max="14086" width="13.5703125" style="91" customWidth="1"/>
    <col min="14087" max="14087" width="11.5703125" style="91" customWidth="1"/>
    <col min="14088" max="14088" width="9.5703125" style="91" customWidth="1"/>
    <col min="14089" max="14089" width="2.5703125" style="91" customWidth="1"/>
    <col min="14090" max="14090" width="8.85546875" style="91" customWidth="1"/>
    <col min="14091" max="14091" width="2.42578125" style="91" customWidth="1"/>
    <col min="14092" max="14092" width="9.140625" style="91"/>
    <col min="14093" max="14093" width="9" style="91" customWidth="1"/>
    <col min="14094" max="14094" width="9.7109375" style="91" customWidth="1"/>
    <col min="14095" max="14095" width="9.5703125" style="91" customWidth="1"/>
    <col min="14096" max="14096" width="9.7109375" style="91" customWidth="1"/>
    <col min="14097" max="14099" width="9.140625" style="91"/>
    <col min="14100" max="14100" width="8.5703125" style="91" customWidth="1"/>
    <col min="14101" max="14101" width="1" style="91" customWidth="1"/>
    <col min="14102" max="14333" width="9.140625" style="91"/>
    <col min="14334" max="14334" width="5.42578125" style="91" customWidth="1"/>
    <col min="14335" max="14335" width="24.85546875" style="91" customWidth="1"/>
    <col min="14336" max="14336" width="12.5703125" style="91" customWidth="1"/>
    <col min="14337" max="14337" width="9.5703125" style="91" customWidth="1"/>
    <col min="14338" max="14338" width="6.140625" style="91" customWidth="1"/>
    <col min="14339" max="14339" width="6.85546875" style="91" customWidth="1"/>
    <col min="14340" max="14340" width="9.85546875" style="91" customWidth="1"/>
    <col min="14341" max="14341" width="5.5703125" style="91" customWidth="1"/>
    <col min="14342" max="14342" width="13.5703125" style="91" customWidth="1"/>
    <col min="14343" max="14343" width="11.5703125" style="91" customWidth="1"/>
    <col min="14344" max="14344" width="9.5703125" style="91" customWidth="1"/>
    <col min="14345" max="14345" width="2.5703125" style="91" customWidth="1"/>
    <col min="14346" max="14346" width="8.85546875" style="91" customWidth="1"/>
    <col min="14347" max="14347" width="2.42578125" style="91" customWidth="1"/>
    <col min="14348" max="14348" width="9.140625" style="91"/>
    <col min="14349" max="14349" width="9" style="91" customWidth="1"/>
    <col min="14350" max="14350" width="9.7109375" style="91" customWidth="1"/>
    <col min="14351" max="14351" width="9.5703125" style="91" customWidth="1"/>
    <col min="14352" max="14352" width="9.7109375" style="91" customWidth="1"/>
    <col min="14353" max="14355" width="9.140625" style="91"/>
    <col min="14356" max="14356" width="8.5703125" style="91" customWidth="1"/>
    <col min="14357" max="14357" width="1" style="91" customWidth="1"/>
    <col min="14358" max="14589" width="9.140625" style="91"/>
    <col min="14590" max="14590" width="5.42578125" style="91" customWidth="1"/>
    <col min="14591" max="14591" width="24.85546875" style="91" customWidth="1"/>
    <col min="14592" max="14592" width="12.5703125" style="91" customWidth="1"/>
    <col min="14593" max="14593" width="9.5703125" style="91" customWidth="1"/>
    <col min="14594" max="14594" width="6.140625" style="91" customWidth="1"/>
    <col min="14595" max="14595" width="6.85546875" style="91" customWidth="1"/>
    <col min="14596" max="14596" width="9.85546875" style="91" customWidth="1"/>
    <col min="14597" max="14597" width="5.5703125" style="91" customWidth="1"/>
    <col min="14598" max="14598" width="13.5703125" style="91" customWidth="1"/>
    <col min="14599" max="14599" width="11.5703125" style="91" customWidth="1"/>
    <col min="14600" max="14600" width="9.5703125" style="91" customWidth="1"/>
    <col min="14601" max="14601" width="2.5703125" style="91" customWidth="1"/>
    <col min="14602" max="14602" width="8.85546875" style="91" customWidth="1"/>
    <col min="14603" max="14603" width="2.42578125" style="91" customWidth="1"/>
    <col min="14604" max="14604" width="9.140625" style="91"/>
    <col min="14605" max="14605" width="9" style="91" customWidth="1"/>
    <col min="14606" max="14606" width="9.7109375" style="91" customWidth="1"/>
    <col min="14607" max="14607" width="9.5703125" style="91" customWidth="1"/>
    <col min="14608" max="14608" width="9.7109375" style="91" customWidth="1"/>
    <col min="14609" max="14611" width="9.140625" style="91"/>
    <col min="14612" max="14612" width="8.5703125" style="91" customWidth="1"/>
    <col min="14613" max="14613" width="1" style="91" customWidth="1"/>
    <col min="14614" max="14845" width="9.140625" style="91"/>
    <col min="14846" max="14846" width="5.42578125" style="91" customWidth="1"/>
    <col min="14847" max="14847" width="24.85546875" style="91" customWidth="1"/>
    <col min="14848" max="14848" width="12.5703125" style="91" customWidth="1"/>
    <col min="14849" max="14849" width="9.5703125" style="91" customWidth="1"/>
    <col min="14850" max="14850" width="6.140625" style="91" customWidth="1"/>
    <col min="14851" max="14851" width="6.85546875" style="91" customWidth="1"/>
    <col min="14852" max="14852" width="9.85546875" style="91" customWidth="1"/>
    <col min="14853" max="14853" width="5.5703125" style="91" customWidth="1"/>
    <col min="14854" max="14854" width="13.5703125" style="91" customWidth="1"/>
    <col min="14855" max="14855" width="11.5703125" style="91" customWidth="1"/>
    <col min="14856" max="14856" width="9.5703125" style="91" customWidth="1"/>
    <col min="14857" max="14857" width="2.5703125" style="91" customWidth="1"/>
    <col min="14858" max="14858" width="8.85546875" style="91" customWidth="1"/>
    <col min="14859" max="14859" width="2.42578125" style="91" customWidth="1"/>
    <col min="14860" max="14860" width="9.140625" style="91"/>
    <col min="14861" max="14861" width="9" style="91" customWidth="1"/>
    <col min="14862" max="14862" width="9.7109375" style="91" customWidth="1"/>
    <col min="14863" max="14863" width="9.5703125" style="91" customWidth="1"/>
    <col min="14864" max="14864" width="9.7109375" style="91" customWidth="1"/>
    <col min="14865" max="14867" width="9.140625" style="91"/>
    <col min="14868" max="14868" width="8.5703125" style="91" customWidth="1"/>
    <col min="14869" max="14869" width="1" style="91" customWidth="1"/>
    <col min="14870" max="15101" width="9.140625" style="91"/>
    <col min="15102" max="15102" width="5.42578125" style="91" customWidth="1"/>
    <col min="15103" max="15103" width="24.85546875" style="91" customWidth="1"/>
    <col min="15104" max="15104" width="12.5703125" style="91" customWidth="1"/>
    <col min="15105" max="15105" width="9.5703125" style="91" customWidth="1"/>
    <col min="15106" max="15106" width="6.140625" style="91" customWidth="1"/>
    <col min="15107" max="15107" width="6.85546875" style="91" customWidth="1"/>
    <col min="15108" max="15108" width="9.85546875" style="91" customWidth="1"/>
    <col min="15109" max="15109" width="5.5703125" style="91" customWidth="1"/>
    <col min="15110" max="15110" width="13.5703125" style="91" customWidth="1"/>
    <col min="15111" max="15111" width="11.5703125" style="91" customWidth="1"/>
    <col min="15112" max="15112" width="9.5703125" style="91" customWidth="1"/>
    <col min="15113" max="15113" width="2.5703125" style="91" customWidth="1"/>
    <col min="15114" max="15114" width="8.85546875" style="91" customWidth="1"/>
    <col min="15115" max="15115" width="2.42578125" style="91" customWidth="1"/>
    <col min="15116" max="15116" width="9.140625" style="91"/>
    <col min="15117" max="15117" width="9" style="91" customWidth="1"/>
    <col min="15118" max="15118" width="9.7109375" style="91" customWidth="1"/>
    <col min="15119" max="15119" width="9.5703125" style="91" customWidth="1"/>
    <col min="15120" max="15120" width="9.7109375" style="91" customWidth="1"/>
    <col min="15121" max="15123" width="9.140625" style="91"/>
    <col min="15124" max="15124" width="8.5703125" style="91" customWidth="1"/>
    <col min="15125" max="15125" width="1" style="91" customWidth="1"/>
    <col min="15126" max="15357" width="9.140625" style="91"/>
    <col min="15358" max="15358" width="5.42578125" style="91" customWidth="1"/>
    <col min="15359" max="15359" width="24.85546875" style="91" customWidth="1"/>
    <col min="15360" max="15360" width="12.5703125" style="91" customWidth="1"/>
    <col min="15361" max="15361" width="9.5703125" style="91" customWidth="1"/>
    <col min="15362" max="15362" width="6.140625" style="91" customWidth="1"/>
    <col min="15363" max="15363" width="6.85546875" style="91" customWidth="1"/>
    <col min="15364" max="15364" width="9.85546875" style="91" customWidth="1"/>
    <col min="15365" max="15365" width="5.5703125" style="91" customWidth="1"/>
    <col min="15366" max="15366" width="13.5703125" style="91" customWidth="1"/>
    <col min="15367" max="15367" width="11.5703125" style="91" customWidth="1"/>
    <col min="15368" max="15368" width="9.5703125" style="91" customWidth="1"/>
    <col min="15369" max="15369" width="2.5703125" style="91" customWidth="1"/>
    <col min="15370" max="15370" width="8.85546875" style="91" customWidth="1"/>
    <col min="15371" max="15371" width="2.42578125" style="91" customWidth="1"/>
    <col min="15372" max="15372" width="9.140625" style="91"/>
    <col min="15373" max="15373" width="9" style="91" customWidth="1"/>
    <col min="15374" max="15374" width="9.7109375" style="91" customWidth="1"/>
    <col min="15375" max="15375" width="9.5703125" style="91" customWidth="1"/>
    <col min="15376" max="15376" width="9.7109375" style="91" customWidth="1"/>
    <col min="15377" max="15379" width="9.140625" style="91"/>
    <col min="15380" max="15380" width="8.5703125" style="91" customWidth="1"/>
    <col min="15381" max="15381" width="1" style="91" customWidth="1"/>
    <col min="15382" max="15613" width="9.140625" style="91"/>
    <col min="15614" max="15614" width="5.42578125" style="91" customWidth="1"/>
    <col min="15615" max="15615" width="24.85546875" style="91" customWidth="1"/>
    <col min="15616" max="15616" width="12.5703125" style="91" customWidth="1"/>
    <col min="15617" max="15617" width="9.5703125" style="91" customWidth="1"/>
    <col min="15618" max="15618" width="6.140625" style="91" customWidth="1"/>
    <col min="15619" max="15619" width="6.85546875" style="91" customWidth="1"/>
    <col min="15620" max="15620" width="9.85546875" style="91" customWidth="1"/>
    <col min="15621" max="15621" width="5.5703125" style="91" customWidth="1"/>
    <col min="15622" max="15622" width="13.5703125" style="91" customWidth="1"/>
    <col min="15623" max="15623" width="11.5703125" style="91" customWidth="1"/>
    <col min="15624" max="15624" width="9.5703125" style="91" customWidth="1"/>
    <col min="15625" max="15625" width="2.5703125" style="91" customWidth="1"/>
    <col min="15626" max="15626" width="8.85546875" style="91" customWidth="1"/>
    <col min="15627" max="15627" width="2.42578125" style="91" customWidth="1"/>
    <col min="15628" max="15628" width="9.140625" style="91"/>
    <col min="15629" max="15629" width="9" style="91" customWidth="1"/>
    <col min="15630" max="15630" width="9.7109375" style="91" customWidth="1"/>
    <col min="15631" max="15631" width="9.5703125" style="91" customWidth="1"/>
    <col min="15632" max="15632" width="9.7109375" style="91" customWidth="1"/>
    <col min="15633" max="15635" width="9.140625" style="91"/>
    <col min="15636" max="15636" width="8.5703125" style="91" customWidth="1"/>
    <col min="15637" max="15637" width="1" style="91" customWidth="1"/>
    <col min="15638" max="15869" width="9.140625" style="91"/>
    <col min="15870" max="15870" width="5.42578125" style="91" customWidth="1"/>
    <col min="15871" max="15871" width="24.85546875" style="91" customWidth="1"/>
    <col min="15872" max="15872" width="12.5703125" style="91" customWidth="1"/>
    <col min="15873" max="15873" width="9.5703125" style="91" customWidth="1"/>
    <col min="15874" max="15874" width="6.140625" style="91" customWidth="1"/>
    <col min="15875" max="15875" width="6.85546875" style="91" customWidth="1"/>
    <col min="15876" max="15876" width="9.85546875" style="91" customWidth="1"/>
    <col min="15877" max="15877" width="5.5703125" style="91" customWidth="1"/>
    <col min="15878" max="15878" width="13.5703125" style="91" customWidth="1"/>
    <col min="15879" max="15879" width="11.5703125" style="91" customWidth="1"/>
    <col min="15880" max="15880" width="9.5703125" style="91" customWidth="1"/>
    <col min="15881" max="15881" width="2.5703125" style="91" customWidth="1"/>
    <col min="15882" max="15882" width="8.85546875" style="91" customWidth="1"/>
    <col min="15883" max="15883" width="2.42578125" style="91" customWidth="1"/>
    <col min="15884" max="15884" width="9.140625" style="91"/>
    <col min="15885" max="15885" width="9" style="91" customWidth="1"/>
    <col min="15886" max="15886" width="9.7109375" style="91" customWidth="1"/>
    <col min="15887" max="15887" width="9.5703125" style="91" customWidth="1"/>
    <col min="15888" max="15888" width="9.7109375" style="91" customWidth="1"/>
    <col min="15889" max="15891" width="9.140625" style="91"/>
    <col min="15892" max="15892" width="8.5703125" style="91" customWidth="1"/>
    <col min="15893" max="15893" width="1" style="91" customWidth="1"/>
    <col min="15894" max="16125" width="9.140625" style="91"/>
    <col min="16126" max="16126" width="5.42578125" style="91" customWidth="1"/>
    <col min="16127" max="16127" width="24.85546875" style="91" customWidth="1"/>
    <col min="16128" max="16128" width="12.5703125" style="91" customWidth="1"/>
    <col min="16129" max="16129" width="9.5703125" style="91" customWidth="1"/>
    <col min="16130" max="16130" width="6.140625" style="91" customWidth="1"/>
    <col min="16131" max="16131" width="6.85546875" style="91" customWidth="1"/>
    <col min="16132" max="16132" width="9.85546875" style="91" customWidth="1"/>
    <col min="16133" max="16133" width="5.5703125" style="91" customWidth="1"/>
    <col min="16134" max="16134" width="13.5703125" style="91" customWidth="1"/>
    <col min="16135" max="16135" width="11.5703125" style="91" customWidth="1"/>
    <col min="16136" max="16136" width="9.5703125" style="91" customWidth="1"/>
    <col min="16137" max="16137" width="2.5703125" style="91" customWidth="1"/>
    <col min="16138" max="16138" width="8.85546875" style="91" customWidth="1"/>
    <col min="16139" max="16139" width="2.42578125" style="91" customWidth="1"/>
    <col min="16140" max="16140" width="9.140625" style="91"/>
    <col min="16141" max="16141" width="9" style="91" customWidth="1"/>
    <col min="16142" max="16142" width="9.7109375" style="91" customWidth="1"/>
    <col min="16143" max="16143" width="9.5703125" style="91" customWidth="1"/>
    <col min="16144" max="16144" width="9.7109375" style="91" customWidth="1"/>
    <col min="16145" max="16147" width="9.140625" style="91"/>
    <col min="16148" max="16148" width="8.5703125" style="91" customWidth="1"/>
    <col min="16149" max="16149" width="1" style="91" customWidth="1"/>
    <col min="16150" max="16384" width="9.140625" style="91"/>
  </cols>
  <sheetData>
    <row r="1" spans="1:23" x14ac:dyDescent="0.2">
      <c r="A1" s="89"/>
      <c r="Q1" s="539" t="s">
        <v>0</v>
      </c>
    </row>
    <row r="2" spans="1:23" x14ac:dyDescent="0.2">
      <c r="A2" s="89"/>
      <c r="Q2" s="539" t="s">
        <v>1</v>
      </c>
    </row>
    <row r="3" spans="1:23" x14ac:dyDescent="0.2">
      <c r="A3" s="89"/>
      <c r="Q3" s="539" t="s">
        <v>2</v>
      </c>
    </row>
    <row r="4" spans="1:23" x14ac:dyDescent="0.2">
      <c r="A4" s="89"/>
      <c r="Q4" s="539" t="s">
        <v>3</v>
      </c>
    </row>
    <row r="6" spans="1:23" x14ac:dyDescent="0.2">
      <c r="A6" s="717" t="s">
        <v>230</v>
      </c>
      <c r="B6" s="718"/>
      <c r="C6" s="718"/>
      <c r="D6" s="718"/>
      <c r="E6" s="718"/>
      <c r="F6" s="718"/>
      <c r="G6" s="718"/>
      <c r="H6" s="718"/>
      <c r="I6" s="718"/>
      <c r="J6" s="718"/>
      <c r="K6" s="718"/>
      <c r="L6" s="718"/>
      <c r="M6" s="718"/>
      <c r="N6" s="718"/>
      <c r="O6" s="718"/>
      <c r="P6" s="718"/>
      <c r="Q6" s="718"/>
      <c r="R6" s="718"/>
      <c r="S6" s="718"/>
      <c r="T6" s="718"/>
      <c r="U6" s="718"/>
      <c r="V6" s="718"/>
      <c r="W6" s="718"/>
    </row>
    <row r="7" spans="1:23" x14ac:dyDescent="0.2">
      <c r="A7" s="92"/>
      <c r="B7" s="93"/>
      <c r="C7" s="92"/>
      <c r="D7" s="92"/>
      <c r="E7" s="92"/>
      <c r="F7" s="92"/>
      <c r="G7" s="92"/>
      <c r="H7" s="92"/>
      <c r="I7" s="92"/>
      <c r="J7" s="92"/>
      <c r="K7" s="92"/>
      <c r="L7" s="92"/>
      <c r="M7" s="541"/>
    </row>
    <row r="8" spans="1:23" x14ac:dyDescent="0.2">
      <c r="A8" s="717" t="s">
        <v>5</v>
      </c>
      <c r="B8" s="718"/>
      <c r="C8" s="718"/>
      <c r="D8" s="718"/>
      <c r="E8" s="718"/>
      <c r="F8" s="718"/>
      <c r="G8" s="718"/>
      <c r="H8" s="718"/>
      <c r="I8" s="718"/>
      <c r="J8" s="718"/>
      <c r="K8" s="718"/>
      <c r="L8" s="718"/>
      <c r="M8" s="718"/>
      <c r="N8" s="718"/>
      <c r="O8" s="718"/>
      <c r="P8" s="718"/>
      <c r="Q8" s="718"/>
      <c r="R8" s="718"/>
      <c r="S8" s="718"/>
      <c r="T8" s="718"/>
      <c r="U8" s="718"/>
      <c r="V8" s="718"/>
      <c r="W8" s="718"/>
    </row>
    <row r="9" spans="1:23" x14ac:dyDescent="0.2">
      <c r="A9" s="92"/>
      <c r="B9" s="93"/>
      <c r="C9" s="92"/>
      <c r="D9" s="92"/>
      <c r="E9" s="92"/>
      <c r="F9" s="92"/>
      <c r="G9" s="92"/>
      <c r="H9" s="92"/>
      <c r="I9" s="92"/>
      <c r="J9" s="92"/>
      <c r="K9" s="92"/>
      <c r="L9" s="92"/>
      <c r="M9" s="541"/>
    </row>
    <row r="10" spans="1:23" x14ac:dyDescent="0.2">
      <c r="A10" s="717" t="s">
        <v>6</v>
      </c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7"/>
      <c r="R10" s="717"/>
      <c r="S10" s="718"/>
      <c r="T10" s="718"/>
      <c r="U10" s="718"/>
      <c r="V10" s="718"/>
      <c r="W10" s="718"/>
    </row>
    <row r="11" spans="1:23" x14ac:dyDescent="0.2">
      <c r="B11" s="95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3" spans="1:23" x14ac:dyDescent="0.2">
      <c r="A13" s="719" t="s">
        <v>7</v>
      </c>
      <c r="B13" s="722" t="s">
        <v>8</v>
      </c>
      <c r="C13" s="722" t="s">
        <v>9</v>
      </c>
      <c r="D13" s="722" t="s">
        <v>10</v>
      </c>
      <c r="E13" s="727" t="s">
        <v>11</v>
      </c>
      <c r="F13" s="728"/>
      <c r="G13" s="728"/>
      <c r="H13" s="96"/>
      <c r="I13" s="729" t="s">
        <v>12</v>
      </c>
      <c r="J13" s="722" t="s">
        <v>13</v>
      </c>
      <c r="K13" s="722" t="s">
        <v>14</v>
      </c>
      <c r="L13" s="97"/>
      <c r="M13" s="542"/>
      <c r="N13" s="542"/>
      <c r="O13" s="542"/>
      <c r="P13" s="542"/>
      <c r="Q13" s="978"/>
      <c r="R13" s="978"/>
      <c r="S13" s="543"/>
      <c r="T13" s="543"/>
      <c r="U13" s="544"/>
      <c r="V13" s="543"/>
      <c r="W13" s="545"/>
    </row>
    <row r="14" spans="1:23" x14ac:dyDescent="0.2">
      <c r="A14" s="720"/>
      <c r="B14" s="723"/>
      <c r="C14" s="725"/>
      <c r="D14" s="725"/>
      <c r="E14" s="741" t="s">
        <v>15</v>
      </c>
      <c r="F14" s="742"/>
      <c r="G14" s="742"/>
      <c r="H14" s="743"/>
      <c r="I14" s="730"/>
      <c r="J14" s="723"/>
      <c r="K14" s="723"/>
      <c r="L14" s="744"/>
      <c r="M14" s="732"/>
      <c r="N14" s="732"/>
      <c r="O14" s="732"/>
      <c r="P14" s="732"/>
      <c r="Q14" s="979"/>
      <c r="R14" s="979"/>
      <c r="S14" s="979"/>
      <c r="T14" s="979"/>
      <c r="U14" s="979"/>
      <c r="V14" s="979"/>
      <c r="W14" s="980"/>
    </row>
    <row r="15" spans="1:23" x14ac:dyDescent="0.2">
      <c r="A15" s="720"/>
      <c r="B15" s="723"/>
      <c r="C15" s="725"/>
      <c r="D15" s="725"/>
      <c r="E15" s="734" t="s">
        <v>16</v>
      </c>
      <c r="F15" s="734" t="s">
        <v>17</v>
      </c>
      <c r="G15" s="737" t="s">
        <v>18</v>
      </c>
      <c r="H15" s="734" t="s">
        <v>19</v>
      </c>
      <c r="I15" s="730"/>
      <c r="J15" s="723"/>
      <c r="K15" s="723"/>
      <c r="L15" s="745" t="s">
        <v>20</v>
      </c>
      <c r="M15" s="746"/>
      <c r="N15" s="746"/>
      <c r="O15" s="746"/>
      <c r="P15" s="746"/>
      <c r="Q15" s="746"/>
      <c r="R15" s="746"/>
      <c r="S15" s="746"/>
      <c r="T15" s="746"/>
      <c r="U15" s="746"/>
      <c r="V15" s="746"/>
      <c r="W15" s="747"/>
    </row>
    <row r="16" spans="1:23" ht="57.75" customHeight="1" x14ac:dyDescent="0.2">
      <c r="A16" s="720"/>
      <c r="B16" s="723"/>
      <c r="C16" s="725"/>
      <c r="D16" s="725"/>
      <c r="E16" s="735"/>
      <c r="F16" s="735"/>
      <c r="G16" s="738"/>
      <c r="H16" s="735"/>
      <c r="I16" s="730"/>
      <c r="J16" s="723"/>
      <c r="K16" s="723"/>
      <c r="L16" s="757" t="s">
        <v>21</v>
      </c>
      <c r="M16" s="995" t="s">
        <v>231</v>
      </c>
      <c r="N16" s="995" t="s">
        <v>23</v>
      </c>
      <c r="O16" s="997" t="s">
        <v>232</v>
      </c>
      <c r="P16" s="998"/>
      <c r="Q16" s="999"/>
      <c r="R16" s="983" t="s">
        <v>233</v>
      </c>
      <c r="S16" s="984"/>
      <c r="T16" s="985"/>
      <c r="U16" s="983" t="s">
        <v>234</v>
      </c>
      <c r="V16" s="984"/>
      <c r="W16" s="985"/>
    </row>
    <row r="17" spans="1:24" x14ac:dyDescent="0.2">
      <c r="A17" s="721"/>
      <c r="B17" s="724"/>
      <c r="C17" s="726"/>
      <c r="D17" s="726"/>
      <c r="E17" s="736"/>
      <c r="F17" s="736"/>
      <c r="G17" s="739"/>
      <c r="H17" s="736"/>
      <c r="I17" s="731"/>
      <c r="J17" s="724"/>
      <c r="K17" s="724"/>
      <c r="L17" s="758"/>
      <c r="M17" s="996"/>
      <c r="N17" s="996"/>
      <c r="O17" s="546" t="s">
        <v>27</v>
      </c>
      <c r="P17" s="546" t="s">
        <v>28</v>
      </c>
      <c r="Q17" s="546" t="s">
        <v>29</v>
      </c>
      <c r="R17" s="546" t="s">
        <v>27</v>
      </c>
      <c r="S17" s="546" t="s">
        <v>28</v>
      </c>
      <c r="T17" s="546" t="s">
        <v>29</v>
      </c>
      <c r="U17" s="546" t="s">
        <v>27</v>
      </c>
      <c r="V17" s="546" t="s">
        <v>28</v>
      </c>
      <c r="W17" s="546" t="s">
        <v>29</v>
      </c>
    </row>
    <row r="18" spans="1:24" x14ac:dyDescent="0.2">
      <c r="A18" s="101">
        <v>1</v>
      </c>
      <c r="B18" s="101">
        <v>2</v>
      </c>
      <c r="C18" s="101">
        <v>3</v>
      </c>
      <c r="D18" s="101">
        <v>4</v>
      </c>
      <c r="E18" s="101">
        <v>5</v>
      </c>
      <c r="F18" s="101">
        <v>6</v>
      </c>
      <c r="G18" s="101">
        <v>7</v>
      </c>
      <c r="H18" s="101">
        <v>8</v>
      </c>
      <c r="I18" s="101">
        <v>9</v>
      </c>
      <c r="J18" s="101">
        <v>10</v>
      </c>
      <c r="K18" s="101">
        <v>11</v>
      </c>
      <c r="L18" s="101">
        <v>12</v>
      </c>
      <c r="M18" s="546">
        <v>13</v>
      </c>
      <c r="N18" s="546">
        <v>14</v>
      </c>
      <c r="O18" s="986">
        <v>15</v>
      </c>
      <c r="P18" s="987"/>
      <c r="Q18" s="988"/>
      <c r="R18" s="989">
        <v>16</v>
      </c>
      <c r="S18" s="990"/>
      <c r="T18" s="991"/>
      <c r="U18" s="989">
        <v>17</v>
      </c>
      <c r="V18" s="990"/>
      <c r="W18" s="991"/>
    </row>
    <row r="19" spans="1:24" ht="15.75" x14ac:dyDescent="0.25">
      <c r="A19" s="256" t="s">
        <v>30</v>
      </c>
      <c r="B19" s="992" t="s">
        <v>235</v>
      </c>
      <c r="C19" s="993"/>
      <c r="D19" s="993"/>
      <c r="E19" s="993"/>
      <c r="F19" s="993"/>
      <c r="G19" s="993"/>
      <c r="H19" s="994"/>
      <c r="I19" s="236"/>
      <c r="J19" s="236"/>
      <c r="K19" s="236"/>
      <c r="L19" s="236"/>
      <c r="M19" s="547">
        <f>M21+M34+M52+M82</f>
        <v>78569925</v>
      </c>
      <c r="N19" s="547">
        <f t="shared" ref="N19:W19" si="0">N21+N34+N52+N82</f>
        <v>0</v>
      </c>
      <c r="O19" s="547">
        <f>P19+Q19</f>
        <v>83336842.957639992</v>
      </c>
      <c r="P19" s="547">
        <f t="shared" si="0"/>
        <v>79405448.217639998</v>
      </c>
      <c r="Q19" s="547">
        <f t="shared" si="0"/>
        <v>3931394.74</v>
      </c>
      <c r="R19" s="547">
        <f>S19+T19</f>
        <v>73775723.982639998</v>
      </c>
      <c r="S19" s="547">
        <f t="shared" si="0"/>
        <v>72320360.242640004</v>
      </c>
      <c r="T19" s="547">
        <f t="shared" si="0"/>
        <v>1455363.74</v>
      </c>
      <c r="U19" s="547">
        <f>V19+W19</f>
        <v>74634150.514640003</v>
      </c>
      <c r="V19" s="547">
        <f t="shared" si="0"/>
        <v>73285200.514640003</v>
      </c>
      <c r="W19" s="547">
        <f t="shared" si="0"/>
        <v>1348950</v>
      </c>
    </row>
    <row r="20" spans="1:24" ht="16.5" x14ac:dyDescent="0.25">
      <c r="A20" s="103"/>
      <c r="B20" s="759"/>
      <c r="C20" s="760"/>
      <c r="D20" s="760"/>
      <c r="E20" s="760"/>
      <c r="F20" s="760"/>
      <c r="G20" s="761"/>
      <c r="H20" s="103"/>
      <c r="I20" s="762"/>
      <c r="J20" s="763"/>
      <c r="K20" s="103"/>
      <c r="L20" s="103"/>
      <c r="M20" s="546"/>
      <c r="N20" s="546"/>
      <c r="O20" s="546"/>
      <c r="P20" s="546"/>
      <c r="Q20" s="546"/>
      <c r="R20" s="548"/>
      <c r="S20" s="548"/>
      <c r="T20" s="548"/>
      <c r="U20" s="548"/>
      <c r="V20" s="548"/>
      <c r="W20" s="548"/>
    </row>
    <row r="21" spans="1:24" x14ac:dyDescent="0.2">
      <c r="A21" s="981" t="s">
        <v>236</v>
      </c>
      <c r="B21" s="982"/>
      <c r="C21" s="982"/>
      <c r="D21" s="982"/>
      <c r="E21" s="982"/>
      <c r="F21" s="982"/>
      <c r="G21" s="982"/>
      <c r="H21" s="982"/>
      <c r="I21" s="982"/>
      <c r="J21" s="982"/>
      <c r="K21" s="982"/>
      <c r="L21" s="255"/>
      <c r="M21" s="549">
        <f>M22+M27+M29</f>
        <v>16451322</v>
      </c>
      <c r="N21" s="549">
        <f t="shared" ref="N21:W21" si="1">N22+N27+N29</f>
        <v>0</v>
      </c>
      <c r="O21" s="549">
        <f t="shared" si="1"/>
        <v>16460526.040999999</v>
      </c>
      <c r="P21" s="549">
        <f t="shared" si="1"/>
        <v>16096805.300999999</v>
      </c>
      <c r="Q21" s="549">
        <f t="shared" si="1"/>
        <v>363720.74</v>
      </c>
      <c r="R21" s="549">
        <f>S21+T21</f>
        <v>16719055.266000001</v>
      </c>
      <c r="S21" s="549">
        <f t="shared" si="1"/>
        <v>16437168.526000001</v>
      </c>
      <c r="T21" s="549">
        <f t="shared" si="1"/>
        <v>281886.74</v>
      </c>
      <c r="U21" s="549">
        <f>V21+W21</f>
        <v>16928128.193999998</v>
      </c>
      <c r="V21" s="549">
        <f t="shared" si="1"/>
        <v>16897990.193999998</v>
      </c>
      <c r="W21" s="549">
        <f t="shared" si="1"/>
        <v>30138</v>
      </c>
    </row>
    <row r="22" spans="1:24" ht="22.5" x14ac:dyDescent="0.2">
      <c r="A22" s="108" t="s">
        <v>33</v>
      </c>
      <c r="B22" s="109" t="s">
        <v>237</v>
      </c>
      <c r="C22" s="110" t="s">
        <v>35</v>
      </c>
      <c r="D22" s="109"/>
      <c r="E22" s="111" t="s">
        <v>36</v>
      </c>
      <c r="F22" s="111" t="s">
        <v>37</v>
      </c>
      <c r="G22" s="111"/>
      <c r="H22" s="111"/>
      <c r="I22" s="111"/>
      <c r="J22" s="111"/>
      <c r="K22" s="111"/>
      <c r="L22" s="111"/>
      <c r="M22" s="546">
        <f>M23+M26</f>
        <v>14254345</v>
      </c>
      <c r="N22" s="546"/>
      <c r="O22" s="546">
        <f>P22+Q22</f>
        <v>14195910.476</v>
      </c>
      <c r="P22" s="546">
        <f>P23+P26</f>
        <v>13942189.736</v>
      </c>
      <c r="Q22" s="546">
        <f>Q23+Q26</f>
        <v>253720.74</v>
      </c>
      <c r="R22" s="550">
        <f>S22+T22</f>
        <v>14406944.476</v>
      </c>
      <c r="S22" s="550">
        <f>S23+S26</f>
        <v>14125057.736</v>
      </c>
      <c r="T22" s="550">
        <f>T23+T26</f>
        <v>281886.74</v>
      </c>
      <c r="U22" s="550">
        <f>W22+V22</f>
        <v>14498570.923999999</v>
      </c>
      <c r="V22" s="550">
        <f>V23+V26</f>
        <v>14468432.923999999</v>
      </c>
      <c r="W22" s="550">
        <f>W23+W26</f>
        <v>30138</v>
      </c>
    </row>
    <row r="23" spans="1:24" x14ac:dyDescent="0.2">
      <c r="A23" s="765" t="s">
        <v>41</v>
      </c>
      <c r="B23" s="768" t="s">
        <v>42</v>
      </c>
      <c r="C23" s="110"/>
      <c r="D23" s="109"/>
      <c r="E23" s="111" t="s">
        <v>36</v>
      </c>
      <c r="F23" s="111" t="s">
        <v>37</v>
      </c>
      <c r="G23" s="247" t="s">
        <v>238</v>
      </c>
      <c r="H23" s="111" t="s">
        <v>44</v>
      </c>
      <c r="I23" s="111"/>
      <c r="J23" s="111"/>
      <c r="K23" s="111"/>
      <c r="L23" s="111"/>
      <c r="M23" s="546">
        <f>M24+M25</f>
        <v>14254345</v>
      </c>
      <c r="N23" s="546"/>
      <c r="O23" s="546">
        <f>P23+Q23</f>
        <v>14195910.476</v>
      </c>
      <c r="P23" s="546">
        <f>P24+P25</f>
        <v>13942189.736</v>
      </c>
      <c r="Q23" s="546">
        <f>Q24+Q25</f>
        <v>253720.74</v>
      </c>
      <c r="R23" s="550">
        <f>S23+T23</f>
        <v>14406944.476</v>
      </c>
      <c r="S23" s="550">
        <f>S24+S25</f>
        <v>14125057.736</v>
      </c>
      <c r="T23" s="550">
        <f>T24+T25</f>
        <v>281886.74</v>
      </c>
      <c r="U23" s="550">
        <f>V23+W23</f>
        <v>14498570.923999999</v>
      </c>
      <c r="V23" s="550">
        <f>V24+V25</f>
        <v>14468432.923999999</v>
      </c>
      <c r="W23" s="550">
        <f>W24+W25</f>
        <v>30138</v>
      </c>
    </row>
    <row r="24" spans="1:24" x14ac:dyDescent="0.2">
      <c r="A24" s="766"/>
      <c r="B24" s="730"/>
      <c r="C24" s="110"/>
      <c r="D24" s="109"/>
      <c r="E24" s="111" t="s">
        <v>36</v>
      </c>
      <c r="F24" s="111" t="s">
        <v>37</v>
      </c>
      <c r="G24" s="247" t="s">
        <v>47</v>
      </c>
      <c r="H24" s="111" t="s">
        <v>44</v>
      </c>
      <c r="I24" s="111"/>
      <c r="J24" s="111"/>
      <c r="K24" s="111"/>
      <c r="L24" s="111"/>
      <c r="M24" s="546">
        <f>Благовещенская!M24+Богородская!M24+Владимирская!M24+Воздвиженская!M24+Глуховская!M24+Егоровская!M24+Капустихинская!M24+Нахратовская!M24+Нестиарская!M24+Староустинская!M24+р.п.Воскресенское!M23</f>
        <v>8358545</v>
      </c>
      <c r="N24" s="546">
        <f>Благовещенская!N24+Богородская!N24+Владимирская!N24+Воздвиженская!N24+Глуховская!N24+Егоровская!N24+Капустихинская!N24+Нахратовская!N24+Нестиарская!N24+Староустинская!N24+р.п.Воскресенское!N23</f>
        <v>0</v>
      </c>
      <c r="O24" s="546">
        <f>Благовещенская!O24+Богородская!O24+Владимирская!O24+Воздвиженская!O24+Глуховская!O24+Егоровская!O24+Капустихинская!O24+Нахратовская!O24+Нестиарская!O24+Староустинская!O24+р.п.Воскресенское!O23</f>
        <v>8398532.9879999999</v>
      </c>
      <c r="P24" s="546">
        <f>Благовещенская!P24+Богородская!P24+Владимирская!P24+Воздвиженская!P24+Глуховская!P24+Егоровская!P24+Капустихинская!P24+Нахратовская!P24+Нестиарская!P24+Староустинская!P24+р.п.Воскресенское!P23</f>
        <v>8154936.5999999996</v>
      </c>
      <c r="Q24" s="546">
        <f>Благовещенская!Q24+Богородская!Q24+Владимирская!Q24+Воздвиженская!Q24+Глуховская!Q24+Егоровская!Q24+Капустихинская!Q24+Нахратовская!Q24+Нестиарская!Q24+Староустинская!Q24+р.п.Воскресенское!Q23</f>
        <v>243596.38800000001</v>
      </c>
      <c r="R24" s="546">
        <f>S24+T24</f>
        <v>8531783.9879999999</v>
      </c>
      <c r="S24" s="546">
        <f>Благовещенская!S24+Богородская!S24+Владимирская!S24+Воздвиженская!S24+Глуховская!S24+Егоровская!S24+Капустихинская!S24+Нахратовская!S24+Нестиарская!S24+Староустинская!S24+р.п.Воскресенское!S23</f>
        <v>8273786.5999999996</v>
      </c>
      <c r="T24" s="546">
        <f>Благовещенская!T24+Богородская!T24+Владимирская!T24+Воздвиженская!T24+Глуховская!T24+Егоровская!T24+Капустихинская!T24+Нахратовская!T24+Нестиарская!T24+Староустинская!T24+р.п.Воскресенское!T23</f>
        <v>257997.38800000001</v>
      </c>
      <c r="U24" s="546">
        <f>Благовещенская!U24+Богородская!U24+Владимирская!U24+Воздвиженская!U24+Глуховская!U24+Егоровская!U24+Капустихинская!U24+Нахратовская!U24+Нестиарская!U24+Староустинская!U24+р.п.Воскресенское!U23</f>
        <v>8599135.9879999999</v>
      </c>
      <c r="V24" s="546">
        <f>Благовещенская!V24+Богородская!V24+Владимирская!V24+Воздвиженская!V24+Глуховская!V24+Егоровская!V24+Капустихинская!V24+Нахратовская!V24+Нестиарская!V24+Староустинская!V24+р.п.Воскресенское!V23</f>
        <v>8583726.9879999999</v>
      </c>
      <c r="W24" s="546">
        <f>Благовещенская!W24+Богородская!W24+Владимирская!W24+Воздвиженская!W24+Глуховская!W24+Егоровская!W24+Капустихинская!W24+Нахратовская!W24+Нестиарская!W24+Староустинская!W24+р.п.Воскресенское!W23</f>
        <v>15409</v>
      </c>
    </row>
    <row r="25" spans="1:24" x14ac:dyDescent="0.2">
      <c r="A25" s="766"/>
      <c r="B25" s="730"/>
      <c r="C25" s="110"/>
      <c r="D25" s="109"/>
      <c r="E25" s="111" t="s">
        <v>36</v>
      </c>
      <c r="F25" s="111" t="s">
        <v>37</v>
      </c>
      <c r="G25" s="247" t="s">
        <v>239</v>
      </c>
      <c r="H25" s="111" t="s">
        <v>44</v>
      </c>
      <c r="I25" s="111"/>
      <c r="J25" s="111"/>
      <c r="K25" s="111"/>
      <c r="L25" s="111"/>
      <c r="M25" s="546">
        <f>Благовещенская!M25+Богородская!M25+Владимирская!M25+Воздвиженская!M25+Глуховская!M25+Егоровская!M25+Капустихинская!M25+Нахратовская!M25+Нестиарская!M25+Староустинская!M25+р.п.Воскресенское!M24</f>
        <v>5895800</v>
      </c>
      <c r="N25" s="546">
        <f>Благовещенская!N25+Богородская!N25+Владимирская!N25+Воздвиженская!N25+Глуховская!N25+Егоровская!N25+Капустихинская!N25+Нахратовская!N25+Нестиарская!N25+Староустинская!N25+р.п.Воскресенское!N24</f>
        <v>0</v>
      </c>
      <c r="O25" s="546">
        <f>Благовещенская!O25+Богородская!O25+Владимирская!O25+Воздвиженская!O25+Глуховская!O25+Егоровская!O25+Капустихинская!O25+Нахратовская!O25+Нестиарская!O25+Староустинская!O25+р.п.Воскресенское!O24</f>
        <v>5797377.4879999999</v>
      </c>
      <c r="P25" s="546">
        <f>Благовещенская!P25+Богородская!P25+Владимирская!P25+Воздвиженская!P25+Глуховская!P25+Егоровская!P25+Капустихинская!P25+Нахратовская!P25+Нестиарская!P25+Староустинская!P25+р.п.Воскресенское!P24</f>
        <v>5787253.1359999999</v>
      </c>
      <c r="Q25" s="546">
        <f>Благовещенская!Q25+Богородская!Q25+Владимирская!Q25+Воздвиженская!Q25+Глуховская!Q25+Егоровская!Q25+Капустихинская!Q25+Нахратовская!Q25+Нестиарская!Q25+Староустинская!Q25+р.п.Воскресенское!Q24</f>
        <v>10124.351999999999</v>
      </c>
      <c r="R25" s="546">
        <f>S25+T25</f>
        <v>5875160.4879999999</v>
      </c>
      <c r="S25" s="546">
        <f>Благовещенская!S25+Богородская!S25+Владимирская!S25+Воздвиженская!S25+Глуховская!S25+Егоровская!S25+Капустихинская!S25+Нахратовская!S25+Нестиарская!S25+Староустинская!S25+р.п.Воскресенское!S24</f>
        <v>5851271.1359999999</v>
      </c>
      <c r="T25" s="546">
        <f>Благовещенская!T25+Богородская!T25+Владимирская!T25+Воздвиженская!T25+Глуховская!T25+Егоровская!T25+Капустихинская!T25+Нахратовская!T25+Нестиарская!T25+Староустинская!T25+р.п.Воскресенское!T24</f>
        <v>23889.351999999999</v>
      </c>
      <c r="U25" s="546">
        <f>Благовещенская!U25+Богородская!U25+Владимирская!U25+Воздвиженская!U25+Глуховская!U25+Егоровская!U25+Капустихинская!U25+Нахратовская!U25+Нестиарская!U25+Староустинская!U25+р.п.Воскресенское!U24</f>
        <v>5899434.9359999998</v>
      </c>
      <c r="V25" s="546">
        <f>Благовещенская!V25+Богородская!V25+Владимирская!V25+Воздвиженская!V25+Глуховская!V25+Егоровская!V25+Капустихинская!V25+Нахратовская!V25+Нестиарская!V25+Староустинская!V25+р.п.Воскресенское!V24</f>
        <v>5884705.9359999998</v>
      </c>
      <c r="W25" s="546">
        <f>Благовещенская!W25+Богородская!W25+Владимирская!W25+Воздвиженская!W25+Глуховская!W25+Егоровская!W25+Капустихинская!W25+Нахратовская!W25+Нестиарская!W25+Староустинская!W25+р.п.Воскресенское!W24</f>
        <v>14729</v>
      </c>
    </row>
    <row r="26" spans="1:24" x14ac:dyDescent="0.2">
      <c r="A26" s="767"/>
      <c r="B26" s="731"/>
      <c r="C26" s="110"/>
      <c r="D26" s="109"/>
      <c r="E26" s="111"/>
      <c r="F26" s="111"/>
      <c r="G26" s="258"/>
      <c r="H26" s="111"/>
      <c r="I26" s="111"/>
      <c r="J26" s="111"/>
      <c r="K26" s="111"/>
      <c r="L26" s="111"/>
      <c r="M26" s="546">
        <f>Благовещенская!M26+Богородская!M26+Владимирская!M26+Воздвиженская!M26+Глуховская!M26+Егоровская!M26+Капустихинская!M26+Нахратовская!M26+Нестиарская!M26+Староустинская!M26+р.п.Воскресенское!M25</f>
        <v>0</v>
      </c>
      <c r="N26" s="546">
        <f>Благовещенская!N26+Богородская!N26+Владимирская!N26+Воздвиженская!N26+Глуховская!N26+Егоровская!N26+Капустихинская!N26+Нахратовская!N26+Нестиарская!N26+Староустинская!N26+р.п.Воскресенское!N25</f>
        <v>0</v>
      </c>
      <c r="O26" s="546">
        <f>Благовещенская!O26+Богородская!O26+Владимирская!O26+Воздвиженская!O26+Глуховская!O26+Егоровская!O26+Капустихинская!O26+Нахратовская!O26+Нестиарская!O26+Староустинская!O26+р.п.Воскресенское!O25</f>
        <v>0</v>
      </c>
      <c r="P26" s="546">
        <f>Благовещенская!P26+Богородская!P26+Владимирская!P26+Воздвиженская!P26+Глуховская!P26+Егоровская!P26+Капустихинская!P26+Нахратовская!P26+Нестиарская!P26+Староустинская!P26+р.п.Воскресенское!P25</f>
        <v>0</v>
      </c>
      <c r="Q26" s="546">
        <f>Благовещенская!Q26+Богородская!Q26+Владимирская!Q26+Воздвиженская!Q26+Глуховская!Q26+Егоровская!Q26+Капустихинская!Q26+Нахратовская!Q26+Нестиарская!Q26+Староустинская!Q26+р.п.Воскресенское!Q25</f>
        <v>0</v>
      </c>
      <c r="R26" s="546">
        <f>Благовещенская!R26+Богородская!R26+Владимирская!R26+Воздвиженская!R26+Глуховская!R26+Егоровская!R26+Капустихинская!R26+Нахратовская!R26+Нестиарская!R26+Староустинская!R26+р.п.Воскресенское!R25</f>
        <v>0</v>
      </c>
      <c r="S26" s="546">
        <f>Благовещенская!S26+Богородская!S26+Владимирская!S26+Воздвиженская!S26+Глуховская!S26+Егоровская!S26+Капустихинская!S26+Нахратовская!S26+Нестиарская!S26+Староустинская!S26+р.п.Воскресенское!S25</f>
        <v>0</v>
      </c>
      <c r="T26" s="546">
        <f>Благовещенская!T26+Богородская!T26+Владимирская!T26+Воздвиженская!T26+Глуховская!T26+Егоровская!T26+Капустихинская!T26+Нахратовская!T26+Нестиарская!T26+Староустинская!T26+р.п.Воскресенское!T25</f>
        <v>0</v>
      </c>
      <c r="U26" s="546">
        <f>Благовещенская!U26+Богородская!U26+Владимирская!U26+Воздвиженская!U26+Глуховская!U26+Егоровская!U26+Капустихинская!U26+Нахратовская!U26+Нестиарская!U26+Староустинская!U26+р.п.Воскресенское!U25</f>
        <v>0</v>
      </c>
      <c r="V26" s="546">
        <f>Благовещенская!V26+Богородская!V26+Владимирская!V26+Воздвиженская!V26+Глуховская!V26+Егоровская!V26+Капустихинская!V26+Нахратовская!V26+Нестиарская!V26+Староустинская!V26+р.п.Воскресенское!V25</f>
        <v>0</v>
      </c>
      <c r="W26" s="546">
        <f>Благовещенская!W26+Богородская!W26+Владимирская!W26+Воздвиженская!W26+Глуховская!W26+Егоровская!W26+Капустихинская!W26+Нахратовская!W26+Нестиарская!W26+Староустинская!W26+р.п.Воскресенское!W25</f>
        <v>0</v>
      </c>
    </row>
    <row r="27" spans="1:24" ht="33.75" x14ac:dyDescent="0.2">
      <c r="A27" s="108" t="s">
        <v>49</v>
      </c>
      <c r="B27" s="109" t="s">
        <v>50</v>
      </c>
      <c r="C27" s="110" t="s">
        <v>35</v>
      </c>
      <c r="D27" s="109"/>
      <c r="E27" s="111" t="s">
        <v>36</v>
      </c>
      <c r="F27" s="111" t="s">
        <v>37</v>
      </c>
      <c r="G27" s="247" t="s">
        <v>238</v>
      </c>
      <c r="H27" s="111" t="s">
        <v>51</v>
      </c>
      <c r="I27" s="111"/>
      <c r="J27" s="111"/>
      <c r="K27" s="111"/>
      <c r="L27" s="111"/>
      <c r="M27" s="546">
        <f>M28</f>
        <v>2081577</v>
      </c>
      <c r="N27" s="546"/>
      <c r="O27" s="546">
        <f t="shared" ref="O27:O35" si="2">P27+Q27</f>
        <v>2155014.5649999999</v>
      </c>
      <c r="P27" s="546">
        <f>P28</f>
        <v>2045014.5649999999</v>
      </c>
      <c r="Q27" s="546">
        <f>Q28</f>
        <v>110000</v>
      </c>
      <c r="R27" s="550">
        <f>S27+T27</f>
        <v>2203461.91</v>
      </c>
      <c r="S27" s="550">
        <f>S28</f>
        <v>2203461.91</v>
      </c>
      <c r="T27" s="550">
        <f>T28</f>
        <v>0</v>
      </c>
      <c r="U27" s="550">
        <f>U28</f>
        <v>2311959.9299999997</v>
      </c>
      <c r="V27" s="550">
        <f>V28</f>
        <v>2311959.9299999997</v>
      </c>
      <c r="W27" s="550">
        <f>W28</f>
        <v>0</v>
      </c>
    </row>
    <row r="28" spans="1:24" ht="33.75" x14ac:dyDescent="0.2">
      <c r="A28" s="108" t="s">
        <v>52</v>
      </c>
      <c r="B28" s="115" t="s">
        <v>42</v>
      </c>
      <c r="C28" s="110"/>
      <c r="D28" s="109"/>
      <c r="E28" s="111" t="s">
        <v>36</v>
      </c>
      <c r="F28" s="111" t="s">
        <v>37</v>
      </c>
      <c r="G28" s="247" t="s">
        <v>47</v>
      </c>
      <c r="H28" s="111" t="s">
        <v>51</v>
      </c>
      <c r="I28" s="111"/>
      <c r="J28" s="111"/>
      <c r="K28" s="111"/>
      <c r="L28" s="111"/>
      <c r="M28" s="546">
        <f>Благовещенская!M28+Богородская!M28+Владимирская!M28+Воздвиженская!M28+Глуховская!M28+Егоровская!M28+Капустихинская!M28+Нахратовская!M28+Нестиарская!M28+Староустинская!M28+р.п.Воскресенское!M27</f>
        <v>2081577</v>
      </c>
      <c r="N28" s="546">
        <f>Благовещенская!N28+Богородская!N28+Владимирская!N28+Воздвиженская!N28+Глуховская!N28+Егоровская!N28+Капустихинская!N28+Нахратовская!N28+Нестиарская!N28+Староустинская!N28+р.п.Воскресенское!N27</f>
        <v>0</v>
      </c>
      <c r="O28" s="546">
        <f t="shared" si="2"/>
        <v>2155014.5649999999</v>
      </c>
      <c r="P28" s="546">
        <f>Благовещенская!P28+Богородская!P28+Владимирская!P28+Воздвиженская!P28+Глуховская!P28+Егоровская!P28+Капустихинская!P28+Нахратовская!P28+Нестиарская!P28+Староустинская!P28+р.п.Воскресенское!P27</f>
        <v>2045014.5649999999</v>
      </c>
      <c r="Q28" s="546">
        <f>Благовещенская!Q28+Богородская!Q28+Владимирская!Q28+Воздвиженская!Q28+Глуховская!Q28+Егоровская!Q28+Капустихинская!Q28+Нахратовская!Q28+Нестиарская!Q28+Староустинская!Q28+р.п.Воскресенское!Q27</f>
        <v>110000</v>
      </c>
      <c r="R28" s="546">
        <f>S28+T28</f>
        <v>2203461.91</v>
      </c>
      <c r="S28" s="546">
        <f>Благовещенская!S28+Богородская!S28+Владимирская!S28+Воздвиженская!S28+Глуховская!S28+Егоровская!S28+Капустихинская!S28+Нахратовская!S28+Нестиарская!S28+Староустинская!S28+р.п.Воскресенское!S27</f>
        <v>2203461.91</v>
      </c>
      <c r="T28" s="546">
        <f>Благовещенская!T28+Богородская!T28+Владимирская!T28+Воздвиженская!T28+Глуховская!T28+Егоровская!T28+Капустихинская!T28+Нахратовская!T28+Нестиарская!T28+Староустинская!T28+р.п.Воскресенское!T27</f>
        <v>0</v>
      </c>
      <c r="U28" s="546">
        <f>V28+W28</f>
        <v>2311959.9299999997</v>
      </c>
      <c r="V28" s="546">
        <f>Благовещенская!V28+Богородская!V28+Владимирская!V28+Воздвиженская!V28+Глуховская!V28+Егоровская!V28+Капустихинская!V28+Нахратовская!V28+Нестиарская!V28+Староустинская!V28+р.п.Воскресенское!V27</f>
        <v>2311959.9299999997</v>
      </c>
      <c r="W28" s="546">
        <f>Благовещенская!W28+Богородская!W28+Владимирская!W28+Воздвиженская!W28+Глуховская!W28+Егоровская!W28+Капустихинская!W28+Нахратовская!W28+Нестиарская!W28+Староустинская!W28+р.п.Воскресенское!W27</f>
        <v>0</v>
      </c>
    </row>
    <row r="29" spans="1:24" x14ac:dyDescent="0.2">
      <c r="A29" s="108" t="s">
        <v>53</v>
      </c>
      <c r="B29" s="109" t="s">
        <v>54</v>
      </c>
      <c r="C29" s="110" t="s">
        <v>35</v>
      </c>
      <c r="D29" s="109"/>
      <c r="E29" s="111"/>
      <c r="F29" s="111"/>
      <c r="G29" s="258"/>
      <c r="H29" s="111"/>
      <c r="I29" s="111"/>
      <c r="J29" s="111"/>
      <c r="K29" s="111"/>
      <c r="L29" s="111"/>
      <c r="M29" s="546">
        <f>M30+M31+M33</f>
        <v>115400</v>
      </c>
      <c r="N29" s="546">
        <f t="shared" ref="N29:W29" si="3">N30+N31+N33</f>
        <v>0</v>
      </c>
      <c r="O29" s="546">
        <f t="shared" si="2"/>
        <v>109601</v>
      </c>
      <c r="P29" s="546">
        <f t="shared" si="3"/>
        <v>109601</v>
      </c>
      <c r="Q29" s="546">
        <f t="shared" si="3"/>
        <v>0</v>
      </c>
      <c r="R29" s="546">
        <f>S29+T29</f>
        <v>108648.88</v>
      </c>
      <c r="S29" s="546">
        <f t="shared" si="3"/>
        <v>108648.88</v>
      </c>
      <c r="T29" s="546">
        <f t="shared" si="3"/>
        <v>0</v>
      </c>
      <c r="U29" s="546">
        <f>V29+W29</f>
        <v>117597.34</v>
      </c>
      <c r="V29" s="546">
        <f t="shared" si="3"/>
        <v>117597.34</v>
      </c>
      <c r="W29" s="546">
        <f t="shared" si="3"/>
        <v>0</v>
      </c>
    </row>
    <row r="30" spans="1:24" ht="33.75" x14ac:dyDescent="0.2">
      <c r="A30" s="108" t="s">
        <v>55</v>
      </c>
      <c r="B30" s="115" t="s">
        <v>42</v>
      </c>
      <c r="C30" s="109"/>
      <c r="D30" s="109"/>
      <c r="E30" s="111" t="s">
        <v>36</v>
      </c>
      <c r="F30" s="111" t="s">
        <v>37</v>
      </c>
      <c r="G30" s="247" t="s">
        <v>47</v>
      </c>
      <c r="H30" s="111" t="s">
        <v>56</v>
      </c>
      <c r="I30" s="111"/>
      <c r="J30" s="111"/>
      <c r="K30" s="111"/>
      <c r="L30" s="111"/>
      <c r="M30" s="546">
        <f>Благовещенская!M30+Богородская!M30+Владимирская!M30+Воздвиженская!M30+Глуховская!M30+Егоровская!M30+Капустихинская!M30+Нахратовская!M31+Нестиарская!M30+Староустинская!M30+р.п.Воскресенское!M29</f>
        <v>37600</v>
      </c>
      <c r="N30" s="546">
        <f>Благовещенская!N30+Богородская!N30+Владимирская!N30+Воздвиженская!N30+Глуховская!N30+Егоровская!N30+Капустихинская!N30+Нахратовская!N31+Нестиарская!N30+Староустинская!N30+р.п.Воскресенское!N29</f>
        <v>0</v>
      </c>
      <c r="O30" s="546">
        <f t="shared" si="2"/>
        <v>39506</v>
      </c>
      <c r="P30" s="546">
        <f>Благовещенская!P30+Богородская!P30+Владимирская!P30+Воздвиженская!P30+Глуховская!P30+Егоровская!P30+Капустихинская!P30+Нахратовская!P31+Нестиарская!P30+Староустинская!P30+р.п.Воскресенское!P29</f>
        <v>39506</v>
      </c>
      <c r="Q30" s="546">
        <f>Благовещенская!Q30+Богородская!Q30+Владимирская!Q30+Воздвиженская!Q30+Глуховская!Q30+Егоровская!Q30+Капустихинская!Q30+Нахратовская!Q31+Нестиарская!Q30+Староустинская!Q30+р.п.Воскресенское!Q29</f>
        <v>0</v>
      </c>
      <c r="R30" s="546">
        <f>Благовещенская!R30+Богородская!R30+Владимирская!R30+Воздвиженская!R30+Глуховская!R30+Егоровская!R30+Капустихинская!R30+Нахратовская!R31+Нестиарская!R30+Староустинская!R30+р.п.Воскресенское!R29</f>
        <v>39335</v>
      </c>
      <c r="S30" s="546">
        <f>Благовещенская!S30+Богородская!S30+Владимирская!S30+Воздвиженская!S30+Глуховская!S30+Егоровская!S30+Капустихинская!S30+Нахратовская!S31+Нестиарская!S30+Староустинская!S30+р.п.Воскресенское!S29</f>
        <v>39335</v>
      </c>
      <c r="T30" s="546">
        <f>Благовещенская!T30+Богородская!T30+Владимирская!T30+Воздвиженская!T30+Глуховская!T30+Егоровская!T30+Капустихинская!T30+Нахратовская!T31+Нестиарская!T30+Староустинская!T30+р.п.Воскресенское!T29</f>
        <v>0</v>
      </c>
      <c r="U30" s="546">
        <f>Благовещенская!U30+Богородская!U30+Владимирская!U30+Воздвиженская!U30+Глуховская!U30+Егоровская!U30+Капустихинская!U30+Нахратовская!U31+Нестиарская!U30+Староустинская!U30+р.п.Воскресенское!U29</f>
        <v>41312</v>
      </c>
      <c r="V30" s="546">
        <f>Благовещенская!V30+Богородская!V30+Владимирская!V30+Воздвиженская!V30+Глуховская!V30+Егоровская!V30+Капустихинская!V30+Нахратовская!V31+Нестиарская!V30+Староустинская!V30+р.п.Воскресенское!V29</f>
        <v>41312</v>
      </c>
      <c r="W30" s="546">
        <f>Благовещенская!W30+Богородская!W30+Владимирская!W30+Воздвиженская!W30+Глуховская!W30+Егоровская!W30+Капустихинская!W30+Нахратовская!W31+Нестиарская!W30+Староустинская!W30+р.п.Воскресенское!W29</f>
        <v>0</v>
      </c>
    </row>
    <row r="31" spans="1:24" ht="15.75" customHeight="1" x14ac:dyDescent="0.2">
      <c r="A31" s="19" t="s">
        <v>57</v>
      </c>
      <c r="B31" s="24" t="s">
        <v>58</v>
      </c>
      <c r="C31" s="20"/>
      <c r="D31" s="20"/>
      <c r="E31" s="22" t="s">
        <v>36</v>
      </c>
      <c r="F31" s="22" t="s">
        <v>59</v>
      </c>
      <c r="G31" s="245" t="s">
        <v>60</v>
      </c>
      <c r="H31" s="22" t="s">
        <v>61</v>
      </c>
      <c r="I31" s="111"/>
      <c r="J31" s="111"/>
      <c r="K31" s="111"/>
      <c r="L31" s="111"/>
      <c r="M31" s="546">
        <f>M32</f>
        <v>77300</v>
      </c>
      <c r="N31" s="546">
        <f t="shared" ref="N31:X31" si="4">N32</f>
        <v>0</v>
      </c>
      <c r="O31" s="546">
        <f t="shared" si="2"/>
        <v>69570</v>
      </c>
      <c r="P31" s="546">
        <f t="shared" si="4"/>
        <v>69570</v>
      </c>
      <c r="Q31" s="546">
        <f t="shared" si="4"/>
        <v>0</v>
      </c>
      <c r="R31" s="546">
        <f t="shared" si="4"/>
        <v>68760</v>
      </c>
      <c r="S31" s="546">
        <f t="shared" si="4"/>
        <v>68760</v>
      </c>
      <c r="T31" s="546">
        <f t="shared" si="4"/>
        <v>0</v>
      </c>
      <c r="U31" s="546">
        <f t="shared" si="4"/>
        <v>75701</v>
      </c>
      <c r="V31" s="546">
        <f t="shared" si="4"/>
        <v>75701</v>
      </c>
      <c r="W31" s="546">
        <f t="shared" si="4"/>
        <v>0</v>
      </c>
      <c r="X31" s="382">
        <f t="shared" si="4"/>
        <v>0</v>
      </c>
    </row>
    <row r="32" spans="1:24" ht="33.75" x14ac:dyDescent="0.2">
      <c r="A32" s="19" t="s">
        <v>62</v>
      </c>
      <c r="B32" s="20" t="s">
        <v>50</v>
      </c>
      <c r="C32" s="20"/>
      <c r="D32" s="20"/>
      <c r="E32" s="22" t="s">
        <v>36</v>
      </c>
      <c r="F32" s="22" t="s">
        <v>59</v>
      </c>
      <c r="G32" s="245" t="s">
        <v>60</v>
      </c>
      <c r="H32" s="22" t="s">
        <v>51</v>
      </c>
      <c r="I32" s="111"/>
      <c r="J32" s="111"/>
      <c r="K32" s="111"/>
      <c r="L32" s="111"/>
      <c r="M32" s="546">
        <f>Благовещенская!M32+Богородская!M32+Воздвиженская!M32+Глуховская!M32+Нахратовская!M29+Староустинская!M32</f>
        <v>77300</v>
      </c>
      <c r="N32" s="546">
        <f>Благовещенская!N32+Богородская!N32+Воздвиженская!N32+Глуховская!N32+Нахратовская!N29+Староустинская!N32</f>
        <v>0</v>
      </c>
      <c r="O32" s="546">
        <f t="shared" si="2"/>
        <v>69570</v>
      </c>
      <c r="P32" s="546">
        <f>Благовещенская!P32+Богородская!P32+Воздвиженская!P32+Глуховская!P32+Нахратовская!P29+Староустинская!P32</f>
        <v>69570</v>
      </c>
      <c r="Q32" s="546">
        <f>Благовещенская!Q32+Богородская!Q32+Воздвиженская!Q32+Глуховская!Q32+Нахратовская!Q29+Староустинская!Q32</f>
        <v>0</v>
      </c>
      <c r="R32" s="546">
        <f>Благовещенская!R32+Богородская!R32+Воздвиженская!R32+Глуховская!R32+Нахратовская!R29+Староустинская!R32</f>
        <v>68760</v>
      </c>
      <c r="S32" s="546">
        <f>Благовещенская!S32+Богородская!S32+Воздвиженская!S32+Глуховская!S32+Нахратовская!S29+Староустинская!S32</f>
        <v>68760</v>
      </c>
      <c r="T32" s="546">
        <f>Благовещенская!T32+Богородская!T32+Воздвиженская!T32+Глуховская!T32+Нахратовская!T29+Староустинская!T32</f>
        <v>0</v>
      </c>
      <c r="U32" s="546">
        <f>Благовещенская!U32+Богородская!U32+Воздвиженская!U32+Глуховская!U32+Нахратовская!U29+Староустинская!U32</f>
        <v>75701</v>
      </c>
      <c r="V32" s="546">
        <f>Благовещенская!V32+Богородская!V32+Воздвиженская!V32+Глуховская!V32+Нахратовская!V29+Староустинская!V32</f>
        <v>75701</v>
      </c>
      <c r="W32" s="546">
        <f>Благовещенская!W32+Богородская!W32+Воздвиженская!W32+Глуховская!W32+Нахратовская!W29+Староустинская!W32</f>
        <v>0</v>
      </c>
    </row>
    <row r="33" spans="1:23" ht="33.75" x14ac:dyDescent="0.2">
      <c r="A33" s="19" t="s">
        <v>519</v>
      </c>
      <c r="B33" s="283" t="s">
        <v>42</v>
      </c>
      <c r="C33" s="20"/>
      <c r="D33" s="20"/>
      <c r="E33" s="22" t="s">
        <v>36</v>
      </c>
      <c r="F33" s="22" t="s">
        <v>59</v>
      </c>
      <c r="G33" s="22" t="s">
        <v>60</v>
      </c>
      <c r="H33" s="22" t="s">
        <v>56</v>
      </c>
      <c r="I33" s="111"/>
      <c r="J33" s="111"/>
      <c r="K33" s="111"/>
      <c r="L33" s="111"/>
      <c r="M33" s="546">
        <f>Богородская!M33</f>
        <v>500</v>
      </c>
      <c r="N33" s="546">
        <f>Богородская!N33</f>
        <v>0</v>
      </c>
      <c r="O33" s="546">
        <f t="shared" si="2"/>
        <v>525</v>
      </c>
      <c r="P33" s="546">
        <f>Богородская!P33</f>
        <v>525</v>
      </c>
      <c r="Q33" s="546">
        <f>Богородская!Q33</f>
        <v>0</v>
      </c>
      <c r="R33" s="546">
        <f>Богородская!R33</f>
        <v>553.88</v>
      </c>
      <c r="S33" s="546">
        <f>Богородская!S33</f>
        <v>553.88</v>
      </c>
      <c r="T33" s="546">
        <f>Богородская!T33</f>
        <v>0</v>
      </c>
      <c r="U33" s="546">
        <f>Богородская!U33</f>
        <v>584.34</v>
      </c>
      <c r="V33" s="546">
        <f>Богородская!V33</f>
        <v>584.34</v>
      </c>
      <c r="W33" s="546">
        <f>Богородская!W33</f>
        <v>0</v>
      </c>
    </row>
    <row r="34" spans="1:23" ht="24" customHeight="1" x14ac:dyDescent="0.2">
      <c r="A34" s="1000" t="s">
        <v>240</v>
      </c>
      <c r="B34" s="1001"/>
      <c r="C34" s="1001"/>
      <c r="D34" s="1001"/>
      <c r="E34" s="1001"/>
      <c r="F34" s="1001"/>
      <c r="G34" s="1001"/>
      <c r="H34" s="1001"/>
      <c r="I34" s="1001"/>
      <c r="J34" s="1001"/>
      <c r="K34" s="1001"/>
      <c r="L34" s="254"/>
      <c r="M34" s="551">
        <f>M35+M44+M48</f>
        <v>35682016</v>
      </c>
      <c r="N34" s="551">
        <f t="shared" ref="N34:W34" si="5">N35+N44+N48</f>
        <v>0</v>
      </c>
      <c r="O34" s="551">
        <f t="shared" si="2"/>
        <v>39197977.376639999</v>
      </c>
      <c r="P34" s="551">
        <f t="shared" si="5"/>
        <v>36378613.376639999</v>
      </c>
      <c r="Q34" s="551">
        <f t="shared" si="5"/>
        <v>2819364</v>
      </c>
      <c r="R34" s="551">
        <f t="shared" ref="R34:R39" si="6">S34+T34</f>
        <v>39959611.716640003</v>
      </c>
      <c r="S34" s="551">
        <f t="shared" si="5"/>
        <v>38786134.716640003</v>
      </c>
      <c r="T34" s="551">
        <f t="shared" si="5"/>
        <v>1173477</v>
      </c>
      <c r="U34" s="551">
        <f t="shared" ref="U34:U39" si="7">V34+W34</f>
        <v>40166519.320639998</v>
      </c>
      <c r="V34" s="551">
        <f t="shared" si="5"/>
        <v>38847707.320639998</v>
      </c>
      <c r="W34" s="551">
        <f t="shared" si="5"/>
        <v>1318812</v>
      </c>
    </row>
    <row r="35" spans="1:23" ht="22.5" x14ac:dyDescent="0.2">
      <c r="A35" s="117" t="s">
        <v>64</v>
      </c>
      <c r="B35" s="109" t="s">
        <v>241</v>
      </c>
      <c r="C35" s="111"/>
      <c r="D35" s="111"/>
      <c r="E35" s="111" t="s">
        <v>68</v>
      </c>
      <c r="F35" s="111" t="s">
        <v>69</v>
      </c>
      <c r="G35" s="247" t="s">
        <v>70</v>
      </c>
      <c r="H35" s="111"/>
      <c r="I35" s="111"/>
      <c r="J35" s="111"/>
      <c r="K35" s="111"/>
      <c r="L35" s="111"/>
      <c r="M35" s="546">
        <f>M36+M39</f>
        <v>28503705</v>
      </c>
      <c r="N35" s="546">
        <f t="shared" ref="N35:W35" si="8">N36+N39</f>
        <v>0</v>
      </c>
      <c r="O35" s="546">
        <f t="shared" si="2"/>
        <v>31757099.326639999</v>
      </c>
      <c r="P35" s="546">
        <f t="shared" si="8"/>
        <v>29372735.326639999</v>
      </c>
      <c r="Q35" s="546">
        <f t="shared" si="8"/>
        <v>2384364</v>
      </c>
      <c r="R35" s="546">
        <f t="shared" si="6"/>
        <v>32407826.26664</v>
      </c>
      <c r="S35" s="546">
        <f t="shared" si="8"/>
        <v>31234349.26664</v>
      </c>
      <c r="T35" s="546">
        <f t="shared" si="8"/>
        <v>1173477</v>
      </c>
      <c r="U35" s="546">
        <f t="shared" si="7"/>
        <v>32188177.590639997</v>
      </c>
      <c r="V35" s="546">
        <f t="shared" si="8"/>
        <v>30869365.590639997</v>
      </c>
      <c r="W35" s="546">
        <f t="shared" si="8"/>
        <v>1318812</v>
      </c>
    </row>
    <row r="36" spans="1:23" x14ac:dyDescent="0.2">
      <c r="A36" s="771" t="s">
        <v>66</v>
      </c>
      <c r="B36" s="768" t="s">
        <v>67</v>
      </c>
      <c r="C36" s="111"/>
      <c r="D36" s="111"/>
      <c r="E36" s="111" t="s">
        <v>68</v>
      </c>
      <c r="F36" s="111" t="s">
        <v>69</v>
      </c>
      <c r="G36" s="258"/>
      <c r="H36" s="111"/>
      <c r="I36" s="111"/>
      <c r="J36" s="111"/>
      <c r="K36" s="111"/>
      <c r="L36" s="111"/>
      <c r="M36" s="546">
        <f>M37+M38</f>
        <v>9006250</v>
      </c>
      <c r="N36" s="546"/>
      <c r="O36" s="546">
        <f t="shared" ref="O36" si="9">P36+Q36</f>
        <v>9940561.5899999999</v>
      </c>
      <c r="P36" s="546">
        <f>P37+P38</f>
        <v>9358739.5899999999</v>
      </c>
      <c r="Q36" s="546">
        <f>Q37+Q38</f>
        <v>581822</v>
      </c>
      <c r="R36" s="550">
        <f t="shared" si="6"/>
        <v>9986691.5899999999</v>
      </c>
      <c r="S36" s="550">
        <f>S37+S38</f>
        <v>9440075.5899999999</v>
      </c>
      <c r="T36" s="550">
        <f>T37+T38</f>
        <v>546616</v>
      </c>
      <c r="U36" s="550">
        <f t="shared" si="7"/>
        <v>9537876.5899999999</v>
      </c>
      <c r="V36" s="550">
        <f>V37+V38</f>
        <v>9527645.5899999999</v>
      </c>
      <c r="W36" s="550">
        <f>W37+W38</f>
        <v>10231</v>
      </c>
    </row>
    <row r="37" spans="1:23" x14ac:dyDescent="0.2">
      <c r="A37" s="772"/>
      <c r="B37" s="730"/>
      <c r="C37" s="111"/>
      <c r="D37" s="111"/>
      <c r="E37" s="111" t="s">
        <v>68</v>
      </c>
      <c r="F37" s="111" t="s">
        <v>69</v>
      </c>
      <c r="G37" s="247" t="s">
        <v>70</v>
      </c>
      <c r="H37" s="111" t="s">
        <v>44</v>
      </c>
      <c r="I37" s="111"/>
      <c r="J37" s="111"/>
      <c r="K37" s="111"/>
      <c r="L37" s="111"/>
      <c r="M37" s="546">
        <f>Богородская!M37+Владимирская!M34+Воздвиженская!M36+Глуховская!M36+Егоровская!M34+Капустихинская!M34+Нахратовская!M35+Нестиарская!M34+Староустинская!M36+р.п.Воскресенское!M33</f>
        <v>6021650</v>
      </c>
      <c r="N37" s="546">
        <f>Богородская!N37+Владимирская!N34+Воздвиженская!N36+Глуховская!N36+Егоровская!N34+Капустихинская!N34+Нахратовская!N35+Нестиарская!N34+Староустинская!N36+р.п.Воскресенское!N33</f>
        <v>0</v>
      </c>
      <c r="O37" s="546">
        <f>Богородская!O37+Владимирская!O34+Воздвиженская!O36+Глуховская!O36+Егоровская!O34+Капустихинская!O34+Нахратовская!O35+Нестиарская!O34+Староустинская!O36+р.п.Воскресенское!O33</f>
        <v>6819844.5899999999</v>
      </c>
      <c r="P37" s="546">
        <f>Богородская!P37+Владимирская!P34+Воздвиженская!P36+Глуховская!P36+Егоровская!P34+Капустихинская!P34+Нахратовская!P35+Нестиарская!P34+Староустинская!P36+р.п.Воскресенское!P33</f>
        <v>6238022.5899999999</v>
      </c>
      <c r="Q37" s="546">
        <f>Богородская!Q37+Владимирская!Q34+Воздвиженская!Q36+Глуховская!Q36+Егоровская!Q34+Капустихинская!Q34+Нахратовская!Q35+Нестиарская!Q34+Староустинская!Q36+р.п.Воскресенское!Q33</f>
        <v>581822</v>
      </c>
      <c r="R37" s="546">
        <f t="shared" si="6"/>
        <v>6865974.5899999999</v>
      </c>
      <c r="S37" s="546">
        <f>Богородская!S37+Владимирская!S34+Воздвиженская!S36+Глуховская!S36+Егоровская!S34+Капустихинская!S34+Нахратовская!S35+Нестиарская!S34+Староустинская!S36+р.п.Воскресенское!S33</f>
        <v>6319358.5899999999</v>
      </c>
      <c r="T37" s="546">
        <f>Богородская!T37+Владимирская!T34+Воздвиженская!T36+Глуховская!T36+Егоровская!T34+Капустихинская!T34+Нахратовская!T35+Нестиарская!T34+Староустинская!T36+р.п.Воскресенское!T33</f>
        <v>546616</v>
      </c>
      <c r="U37" s="546">
        <f t="shared" si="7"/>
        <v>6599185.5899999999</v>
      </c>
      <c r="V37" s="546">
        <f>Богородская!V37+Владимирская!V34+Воздвиженская!V36+Глуховская!V36+Егоровская!V34+Капустихинская!V34+Нахратовская!V35+Нестиарская!V34+Староустинская!V36+р.п.Воскресенское!V33</f>
        <v>6588954.5899999999</v>
      </c>
      <c r="W37" s="546">
        <f>Богородская!W37+Владимирская!W34+Воздвиженская!W36+Глуховская!W36+Егоровская!W34+Капустихинская!W34+Нахратовская!W35+Нестиарская!W34+Староустинская!W36+р.п.Воскресенское!W33</f>
        <v>10231</v>
      </c>
    </row>
    <row r="38" spans="1:23" ht="14.25" customHeight="1" x14ac:dyDescent="0.2">
      <c r="A38" s="773"/>
      <c r="B38" s="731"/>
      <c r="C38" s="111"/>
      <c r="D38" s="111"/>
      <c r="E38" s="111"/>
      <c r="F38" s="111"/>
      <c r="G38" s="258"/>
      <c r="H38" s="111"/>
      <c r="I38" s="111"/>
      <c r="J38" s="111"/>
      <c r="K38" s="111"/>
      <c r="L38" s="111"/>
      <c r="M38" s="546">
        <f>Благовещенская!M37+Богородская!M38+Владимирская!M35+Воздвиженская!M37+Глуховская!M37+Егоровская!M35+Нахратовская!M36+Нестиарская!M35+Староустинская!M37+р.п.Воскресенское!M34</f>
        <v>2984600</v>
      </c>
      <c r="N38" s="546">
        <f>Благовещенская!N37+Богородская!N38+Владимирская!N35+Воздвиженская!N37+Глуховская!N37+Егоровская!N35+Нахратовская!N36+Нестиарская!N35+Староустинская!N37+р.п.Воскресенское!N34</f>
        <v>0</v>
      </c>
      <c r="O38" s="546">
        <f>Благовещенская!O37+Богородская!O38+Владимирская!O35+Воздвиженская!O37+Глуховская!O37+Егоровская!O35+Нахратовская!O36+Нестиарская!O35+Староустинская!O37+р.п.Воскресенское!O34</f>
        <v>3120717</v>
      </c>
      <c r="P38" s="546">
        <f>Благовещенская!P37+Богородская!P38+Владимирская!P35+Воздвиженская!P37+Глуховская!P37+Егоровская!P35+Нахратовская!P36+Нестиарская!P35+Староустинская!P37+р.п.Воскресенское!P34</f>
        <v>3120717</v>
      </c>
      <c r="Q38" s="546">
        <f>Благовещенская!Q37+Богородская!Q38+Владимирская!Q35+Воздвиженская!Q37+Глуховская!Q37+Егоровская!Q35+Нахратовская!Q36+Нестиарская!Q35+Староустинская!Q37+р.п.Воскресенское!Q34</f>
        <v>0</v>
      </c>
      <c r="R38" s="546">
        <f t="shared" si="6"/>
        <v>3120717</v>
      </c>
      <c r="S38" s="546">
        <f>Благовещенская!S37+Богородская!S38+Владимирская!S35+Воздвиженская!S37+Глуховская!S37+Егоровская!S35+Нахратовская!S36+Нестиарская!S35+Староустинская!S37+р.п.Воскресенское!S34</f>
        <v>3120717</v>
      </c>
      <c r="T38" s="546">
        <f>Благовещенская!T37+Богородская!T38+Владимирская!T35+Воздвиженская!T37+Глуховская!T37+Егоровская!T35+Нахратовская!T36+Нестиарская!T35+Староустинская!T37+р.п.Воскресенское!T34</f>
        <v>0</v>
      </c>
      <c r="U38" s="546">
        <f t="shared" si="7"/>
        <v>2938691</v>
      </c>
      <c r="V38" s="546">
        <f>Благовещенская!V37+Богородская!V38+Владимирская!V35+Воздвиженская!V37+Глуховская!V37+Егоровская!V35+Нахратовская!V36+Нестиарская!V35+Староустинская!V37+р.п.Воскресенское!V34</f>
        <v>2938691</v>
      </c>
      <c r="W38" s="546">
        <f>Благовещенская!W37+Богородская!W38+Владимирская!W35+Воздвиженская!W37+Глуховская!W37+Егоровская!W35+Нахратовская!W36+Нестиарская!W35+Староустинская!W37+р.п.Воскресенское!W34</f>
        <v>0</v>
      </c>
    </row>
    <row r="39" spans="1:23" x14ac:dyDescent="0.2">
      <c r="A39" s="771" t="s">
        <v>72</v>
      </c>
      <c r="B39" s="621" t="s">
        <v>73</v>
      </c>
      <c r="C39" s="109"/>
      <c r="D39" s="118"/>
      <c r="E39" s="111" t="s">
        <v>74</v>
      </c>
      <c r="F39" s="111" t="s">
        <v>36</v>
      </c>
      <c r="G39" s="247" t="s">
        <v>242</v>
      </c>
      <c r="H39" s="111"/>
      <c r="I39" s="111"/>
      <c r="J39" s="111"/>
      <c r="K39" s="111"/>
      <c r="L39" s="111"/>
      <c r="M39" s="546">
        <f>M40+M41+M42+M43</f>
        <v>19497455</v>
      </c>
      <c r="N39" s="546">
        <f t="shared" ref="N39:W39" si="10">N40+N41+N42+N43</f>
        <v>0</v>
      </c>
      <c r="O39" s="546">
        <f>P39+Q39</f>
        <v>21816537.736639999</v>
      </c>
      <c r="P39" s="546">
        <f t="shared" si="10"/>
        <v>20013995.736639999</v>
      </c>
      <c r="Q39" s="546">
        <f t="shared" si="10"/>
        <v>1802542</v>
      </c>
      <c r="R39" s="546">
        <f t="shared" si="6"/>
        <v>22421134.67664</v>
      </c>
      <c r="S39" s="546">
        <f t="shared" si="10"/>
        <v>21794273.67664</v>
      </c>
      <c r="T39" s="546">
        <f t="shared" si="10"/>
        <v>626861</v>
      </c>
      <c r="U39" s="546">
        <f t="shared" si="7"/>
        <v>22650301.000639997</v>
      </c>
      <c r="V39" s="546">
        <f t="shared" si="10"/>
        <v>21341720.000639997</v>
      </c>
      <c r="W39" s="546">
        <f t="shared" si="10"/>
        <v>1308581</v>
      </c>
    </row>
    <row r="40" spans="1:23" ht="30.75" customHeight="1" x14ac:dyDescent="0.2">
      <c r="A40" s="772"/>
      <c r="B40" s="585"/>
      <c r="C40" s="109" t="s">
        <v>76</v>
      </c>
      <c r="D40" s="117" t="s">
        <v>77</v>
      </c>
      <c r="E40" s="111" t="s">
        <v>74</v>
      </c>
      <c r="F40" s="111" t="s">
        <v>36</v>
      </c>
      <c r="G40" s="247" t="s">
        <v>243</v>
      </c>
      <c r="H40" s="111" t="s">
        <v>79</v>
      </c>
      <c r="I40" s="111"/>
      <c r="J40" s="111"/>
      <c r="K40" s="111"/>
      <c r="L40" s="111"/>
      <c r="M40" s="546">
        <f>Благовещенская!M39+Богородская!M41+Владимирская!M37+Воздвиженская!M39+Глуховская!M39+Егоровская!M37+Капустихинская!M37+Нахратовская!M38+Нестиарская!M37+Староустинская!M39+р.п.Воскресенское!M36</f>
        <v>19497455</v>
      </c>
      <c r="N40" s="546">
        <f>Благовещенская!N39+Богородская!N41+Владимирская!N37+Воздвиженская!N39+Глуховская!N39+Егоровская!N37+Капустихинская!N37+Нахратовская!N38+Нестиарская!N37+Староустинская!N39+р.п.Воскресенское!N36</f>
        <v>0</v>
      </c>
      <c r="O40" s="546">
        <f>Благовещенская!O39+Богородская!O41+Владимирская!O37+Воздвиженская!O39+Глуховская!O39+Егоровская!O37+Капустихинская!O37+Нахратовская!O38+Нестиарская!O37+Староустинская!O39+р.п.Воскресенское!O36</f>
        <v>21816537.736639999</v>
      </c>
      <c r="P40" s="546">
        <f>Благовещенская!P39+Богородская!P41+Владимирская!P37+Воздвиженская!P39+Глуховская!P39+Егоровская!P37+Капустихинская!P37+Нахратовская!P38+Нестиарская!P37+Староустинская!P39+р.п.Воскресенское!P36</f>
        <v>20013995.736639999</v>
      </c>
      <c r="Q40" s="546">
        <f>Благовещенская!Q39+Богородская!Q41+Владимирская!Q37+Воздвиженская!Q39+Глуховская!Q39+Егоровская!Q37+Капустихинская!Q37+Нахратовская!Q38+Нестиарская!Q37+Староустинская!Q39+р.п.Воскресенское!Q36</f>
        <v>1802542</v>
      </c>
      <c r="R40" s="546">
        <f>Благовещенская!R39+Богородская!R41+Владимирская!R37+Воздвиженская!R39+Глуховская!R39+Егоровская!R37+Капустихинская!R37+Нахратовская!R38+Нестиарская!R37+Староустинская!R39+р.п.Воскресенское!R36</f>
        <v>22421134.67664</v>
      </c>
      <c r="S40" s="546">
        <f>Благовещенская!S39+Богородская!S41+Владимирская!S37+Воздвиженская!S39+Глуховская!S39+Егоровская!S37+Капустихинская!S37+Нахратовская!S38+Нестиарская!S37+Староустинская!S39+р.п.Воскресенское!S36</f>
        <v>21794273.67664</v>
      </c>
      <c r="T40" s="546">
        <f>Благовещенская!T39+Богородская!T41+Владимирская!T37+Воздвиженская!T39+Глуховская!T39+Егоровская!T37+Капустихинская!T37+Нахратовская!T38+Нестиарская!T37+Староустинская!T39+р.п.Воскресенское!T36</f>
        <v>626861</v>
      </c>
      <c r="U40" s="546">
        <f>Благовещенская!U39+Богородская!U41+Владимирская!U37+Воздвиженская!U39+Глуховская!U39+Егоровская!U37+Капустихинская!U37+Нахратовская!U38+Нестиарская!U37+Староустинская!U39+р.п.Воскресенское!U36</f>
        <v>22650301.000639997</v>
      </c>
      <c r="V40" s="546">
        <f>Благовещенская!V39+Богородская!V41+Владимирская!V37+Воздвиженская!V39+Глуховская!V39+Егоровская!V37+Капустихинская!V37+Нахратовская!V38+Нестиарская!V37+Староустинская!V39+р.п.Воскресенское!V36</f>
        <v>21341720.000639997</v>
      </c>
      <c r="W40" s="546">
        <f>Благовещенская!W39+Богородская!W41+Владимирская!W37+Воздвиженская!W39+Глуховская!W39+Егоровская!W37+Капустихинская!W37+Нахратовская!W38+Нестиарская!W37+Староустинская!W39+р.п.Воскресенское!W36</f>
        <v>1308581</v>
      </c>
    </row>
    <row r="41" spans="1:23" ht="28.5" customHeight="1" x14ac:dyDescent="0.2">
      <c r="A41" s="772"/>
      <c r="B41" s="585"/>
      <c r="C41" s="119" t="s">
        <v>244</v>
      </c>
      <c r="D41" s="117" t="s">
        <v>171</v>
      </c>
      <c r="E41" s="111" t="s">
        <v>74</v>
      </c>
      <c r="F41" s="111" t="s">
        <v>36</v>
      </c>
      <c r="G41" s="111"/>
      <c r="H41" s="111" t="s">
        <v>79</v>
      </c>
      <c r="I41" s="111"/>
      <c r="J41" s="111"/>
      <c r="K41" s="111"/>
      <c r="L41" s="111"/>
      <c r="M41" s="546">
        <f>Благовещенская!M40+Богородская!M42+Владимирская!M38+Воздвиженская!M40+Глуховская!M40+Егоровская!M38+Капустихинская!M38+Нахратовская!M39+Нестиарская!M38+Староустинская!M40+р.п.Воскресенское!M37</f>
        <v>0</v>
      </c>
      <c r="N41" s="546">
        <f>Благовещенская!N40+Богородская!N42+Владимирская!N38+Воздвиженская!N40+Глуховская!N40+Егоровская!N38+Капустихинская!N38+Нахратовская!N39+Нестиарская!N38+Староустинская!N40+р.п.Воскресенское!N37</f>
        <v>0</v>
      </c>
      <c r="O41" s="546">
        <f>Благовещенская!O40+Богородская!O42+Владимирская!O38+Воздвиженская!O40+Глуховская!O40+Егоровская!O38+Капустихинская!O38+Нахратовская!O39+Нестиарская!O38+Староустинская!O40+р.п.Воскресенское!O37</f>
        <v>0</v>
      </c>
      <c r="P41" s="546">
        <f>Благовещенская!P40+Богородская!P42+Владимирская!P38+Воздвиженская!P40+Глуховская!P40+Егоровская!P38+Капустихинская!P38+Нахратовская!P39+Нестиарская!P38+Староустинская!P40+р.п.Воскресенское!P37</f>
        <v>0</v>
      </c>
      <c r="Q41" s="546">
        <f>Благовещенская!Q40+Богородская!Q42+Владимирская!Q38+Воздвиженская!Q40+Глуховская!Q40+Егоровская!Q38+Капустихинская!Q38+Нахратовская!Q39+Нестиарская!Q38+Староустинская!Q40+р.п.Воскресенское!Q37</f>
        <v>0</v>
      </c>
      <c r="R41" s="546">
        <f>Благовещенская!R40+Богородская!R42+Владимирская!R38+Воздвиженская!R40+Глуховская!R40+Егоровская!R38+Капустихинская!R38+Нахратовская!R39+Нестиарская!R38+Староустинская!R40+р.п.Воскресенское!R37</f>
        <v>0</v>
      </c>
      <c r="S41" s="546">
        <f>Благовещенская!S40+Богородская!S42+Владимирская!S38+Воздвиженская!S40+Глуховская!S40+Егоровская!S38+Капустихинская!S38+Нахратовская!S39+Нестиарская!S38+Староустинская!S40+р.п.Воскресенское!S37</f>
        <v>0</v>
      </c>
      <c r="T41" s="546">
        <f>Благовещенская!T40+Богородская!T42+Владимирская!T38+Воздвиженская!T40+Глуховская!T40+Егоровская!T38+Капустихинская!T38+Нахратовская!T39+Нестиарская!T38+Староустинская!T40+р.п.Воскресенское!T37</f>
        <v>0</v>
      </c>
      <c r="U41" s="546">
        <f>Благовещенская!U40+Богородская!U42+Владимирская!U38+Воздвиженская!U40+Глуховская!U40+Егоровская!U38+Капустихинская!U38+Нахратовская!U39+Нестиарская!U38+Староустинская!U40+р.п.Воскресенское!U37</f>
        <v>0</v>
      </c>
      <c r="V41" s="546">
        <f>Благовещенская!V40+Богородская!V42+Владимирская!V38+Воздвиженская!V40+Глуховская!V40+Егоровская!V38+Капустихинская!V38+Нахратовская!V39+Нестиарская!V38+Староустинская!V40+р.п.Воскресенское!V37</f>
        <v>0</v>
      </c>
      <c r="W41" s="546">
        <f>Благовещенская!W40+Богородская!W42+Владимирская!W38+Воздвиженская!W40+Глуховская!W40+Егоровская!W38+Капустихинская!W38+Нахратовская!W39+Нестиарская!W38+Староустинская!W40+р.п.Воскресенское!W37</f>
        <v>0</v>
      </c>
    </row>
    <row r="42" spans="1:23" ht="28.5" customHeight="1" x14ac:dyDescent="0.2">
      <c r="A42" s="772"/>
      <c r="B42" s="585"/>
      <c r="C42" s="109" t="s">
        <v>76</v>
      </c>
      <c r="D42" s="117" t="s">
        <v>77</v>
      </c>
      <c r="E42" s="111"/>
      <c r="F42" s="111"/>
      <c r="G42" s="111"/>
      <c r="H42" s="111"/>
      <c r="I42" s="111"/>
      <c r="J42" s="111"/>
      <c r="K42" s="111"/>
      <c r="L42" s="111"/>
      <c r="M42" s="546">
        <f>Благовещенская!M41+Богородская!M43+Владимирская!M39+Воздвиженская!M41+Глуховская!M41+Егоровская!M39+Капустихинская!M39+Нахратовская!M40+Нестиарская!M39+Староустинская!M41+р.п.Воскресенское!M38</f>
        <v>0</v>
      </c>
      <c r="N42" s="546">
        <f>Благовещенская!N41+Богородская!N43+Владимирская!N39+Воздвиженская!N41+Глуховская!N41+Егоровская!N39+Капустихинская!N39+Нахратовская!N40+Нестиарская!N39+Староустинская!N41+р.п.Воскресенское!N38</f>
        <v>0</v>
      </c>
      <c r="O42" s="546">
        <f>Благовещенская!O41+Богородская!O43+Владимирская!O39+Воздвиженская!O41+Глуховская!O41+Егоровская!O39+Капустихинская!O39+Нахратовская!O40+Нестиарская!O39+Староустинская!O41+р.п.Воскресенское!O38</f>
        <v>0</v>
      </c>
      <c r="P42" s="546">
        <f>Благовещенская!P41+Богородская!P43+Владимирская!P39+Воздвиженская!P41+Глуховская!P41+Егоровская!P39+Капустихинская!P39+Нахратовская!P40+Нестиарская!P39+Староустинская!P41+р.п.Воскресенское!P38</f>
        <v>0</v>
      </c>
      <c r="Q42" s="546">
        <f>Благовещенская!Q41+Богородская!Q43+Владимирская!Q39+Воздвиженская!Q41+Глуховская!Q41+Егоровская!Q39+Капустихинская!Q39+Нахратовская!Q40+Нестиарская!Q39+Староустинская!Q41+р.п.Воскресенское!Q38</f>
        <v>0</v>
      </c>
      <c r="R42" s="546">
        <f>Благовещенская!R41+Богородская!R43+Владимирская!R39+Воздвиженская!R41+Глуховская!R41+Егоровская!R39+Капустихинская!R39+Нахратовская!R40+Нестиарская!R39+Староустинская!R41+р.п.Воскресенское!R38</f>
        <v>0</v>
      </c>
      <c r="S42" s="546">
        <f>Благовещенская!S41+Богородская!S43+Владимирская!S39+Воздвиженская!S41+Глуховская!S41+Егоровская!S39+Капустихинская!S39+Нахратовская!S40+Нестиарская!S39+Староустинская!S41+р.п.Воскресенское!S38</f>
        <v>0</v>
      </c>
      <c r="T42" s="546">
        <f>Благовещенская!T41+Богородская!T43+Владимирская!T39+Воздвиженская!T41+Глуховская!T41+Егоровская!T39+Капустихинская!T39+Нахратовская!T40+Нестиарская!T39+Староустинская!T41+р.п.Воскресенское!T38</f>
        <v>0</v>
      </c>
      <c r="U42" s="546">
        <f>Благовещенская!U41+Богородская!U43+Владимирская!U39+Воздвиженская!U41+Глуховская!U41+Егоровская!U39+Капустихинская!U39+Нахратовская!U40+Нестиарская!U39+Староустинская!U41+р.п.Воскресенское!U38</f>
        <v>0</v>
      </c>
      <c r="V42" s="546">
        <f>Благовещенская!V41+Богородская!V43+Владимирская!V39+Воздвиженская!V41+Глуховская!V41+Егоровская!V39+Капустихинская!V39+Нахратовская!V40+Нестиарская!V39+Староустинская!V41+р.п.Воскресенское!V38</f>
        <v>0</v>
      </c>
      <c r="W42" s="546">
        <f>Благовещенская!W41+Богородская!W43+Владимирская!W39+Воздвиженская!W41+Глуховская!W41+Егоровская!W39+Капустихинская!W39+Нахратовская!W40+Нестиарская!W39+Староустинская!W41+р.п.Воскресенское!W38</f>
        <v>0</v>
      </c>
    </row>
    <row r="43" spans="1:23" ht="29.25" customHeight="1" x14ac:dyDescent="0.2">
      <c r="A43" s="772"/>
      <c r="B43" s="586"/>
      <c r="C43" s="119" t="s">
        <v>244</v>
      </c>
      <c r="D43" s="117" t="s">
        <v>171</v>
      </c>
      <c r="E43" s="111"/>
      <c r="F43" s="111"/>
      <c r="G43" s="111"/>
      <c r="H43" s="111"/>
      <c r="I43" s="111"/>
      <c r="J43" s="111"/>
      <c r="K43" s="111"/>
      <c r="L43" s="111"/>
      <c r="M43" s="546">
        <f>Благовещенская!M42+Богородская!M44+Владимирская!M40+Воздвиженская!M42+Глуховская!M42+Егоровская!M40+Капустихинская!M40+Нахратовская!M41+Нестиарская!M40+Староустинская!M42+р.п.Воскресенское!M39</f>
        <v>0</v>
      </c>
      <c r="N43" s="546">
        <f>Благовещенская!N42+Богородская!N44+Владимирская!N40+Воздвиженская!N42+Глуховская!N42+Егоровская!N40+Капустихинская!N40+Нахратовская!N41+Нестиарская!N40+Староустинская!N42+р.п.Воскресенское!N39</f>
        <v>0</v>
      </c>
      <c r="O43" s="546">
        <f>Благовещенская!O42+Богородская!O44+Владимирская!O40+Воздвиженская!O42+Глуховская!O42+Егоровская!O40+Капустихинская!O40+Нахратовская!O41+Нестиарская!O40+Староустинская!O42+р.п.Воскресенское!O39</f>
        <v>0</v>
      </c>
      <c r="P43" s="546">
        <f>Благовещенская!P42+Богородская!P44+Владимирская!P40+Воздвиженская!P42+Глуховская!P42+Егоровская!P40+Капустихинская!P40+Нахратовская!P41+Нестиарская!P40+Староустинская!P42+р.п.Воскресенское!P39</f>
        <v>0</v>
      </c>
      <c r="Q43" s="546">
        <f>Благовещенская!Q42+Богородская!Q44+Владимирская!Q40+Воздвиженская!Q42+Глуховская!Q42+Егоровская!Q40+Капустихинская!Q40+Нахратовская!Q41+Нестиарская!Q40+Староустинская!Q42+р.п.Воскресенское!Q39</f>
        <v>0</v>
      </c>
      <c r="R43" s="546">
        <f>Благовещенская!R42+Богородская!R44+Владимирская!R40+Воздвиженская!R42+Глуховская!R42+Егоровская!R40+Капустихинская!R40+Нахратовская!R41+Нестиарская!R40+Староустинская!R42+р.п.Воскресенское!R39</f>
        <v>0</v>
      </c>
      <c r="S43" s="546">
        <f>Благовещенская!S42+Богородская!S44+Владимирская!S40+Воздвиженская!S42+Глуховская!S42+Егоровская!S40+Капустихинская!S40+Нахратовская!S41+Нестиарская!S40+Староустинская!S42+р.п.Воскресенское!S39</f>
        <v>0</v>
      </c>
      <c r="T43" s="546">
        <f>Благовещенская!T42+Богородская!T44+Владимирская!T40+Воздвиженская!T42+Глуховская!T42+Егоровская!T40+Капустихинская!T40+Нахратовская!T41+Нестиарская!T40+Староустинская!T42+р.п.Воскресенское!T39</f>
        <v>0</v>
      </c>
      <c r="U43" s="546">
        <f>Благовещенская!U42+Богородская!U44+Владимирская!U40+Воздвиженская!U42+Глуховская!U42+Егоровская!U40+Капустихинская!U40+Нахратовская!U41+Нестиарская!U40+Староустинская!U42+р.п.Воскресенское!U39</f>
        <v>0</v>
      </c>
      <c r="V43" s="546">
        <f>Благовещенская!V42+Богородская!V44+Владимирская!V40+Воздвиженская!V42+Глуховская!V42+Егоровская!V40+Капустихинская!V40+Нахратовская!V41+Нестиарская!V40+Староустинская!V42+р.п.Воскресенское!V39</f>
        <v>0</v>
      </c>
      <c r="W43" s="546">
        <f>Благовещенская!W42+Богородская!W44+Владимирская!W40+Воздвиженская!W42+Глуховская!W42+Егоровская!W40+Капустихинская!W40+Нахратовская!W41+Нестиарская!W40+Староустинская!W42+р.п.Воскресенское!W39</f>
        <v>0</v>
      </c>
    </row>
    <row r="44" spans="1:23" ht="33.75" x14ac:dyDescent="0.2">
      <c r="A44" s="117" t="s">
        <v>81</v>
      </c>
      <c r="B44" s="109" t="s">
        <v>50</v>
      </c>
      <c r="C44" s="116"/>
      <c r="D44" s="111"/>
      <c r="E44" s="111"/>
      <c r="F44" s="111"/>
      <c r="G44" s="111"/>
      <c r="H44" s="111"/>
      <c r="I44" s="111"/>
      <c r="J44" s="111"/>
      <c r="K44" s="111"/>
      <c r="L44" s="111"/>
      <c r="M44" s="546">
        <f>M45+M46+M47</f>
        <v>7100741</v>
      </c>
      <c r="N44" s="546">
        <f t="shared" ref="N44:W44" si="11">N45+N46+N47</f>
        <v>0</v>
      </c>
      <c r="O44" s="546">
        <f t="shared" ref="O44:O50" si="12">P44+Q44</f>
        <v>7359777.0499999998</v>
      </c>
      <c r="P44" s="546">
        <f t="shared" si="11"/>
        <v>6924777.0499999998</v>
      </c>
      <c r="Q44" s="546">
        <f t="shared" si="11"/>
        <v>435000</v>
      </c>
      <c r="R44" s="546">
        <f>S44+T44</f>
        <v>7469542.4500000002</v>
      </c>
      <c r="S44" s="546">
        <f t="shared" si="11"/>
        <v>7469542.4500000002</v>
      </c>
      <c r="T44" s="546">
        <f t="shared" si="11"/>
        <v>0</v>
      </c>
      <c r="U44" s="546">
        <f>V44+W44</f>
        <v>7892167.7300000004</v>
      </c>
      <c r="V44" s="546">
        <f t="shared" si="11"/>
        <v>7892167.7300000004</v>
      </c>
      <c r="W44" s="546">
        <f t="shared" si="11"/>
        <v>0</v>
      </c>
    </row>
    <row r="45" spans="1:23" ht="33.75" customHeight="1" x14ac:dyDescent="0.2">
      <c r="A45" s="117" t="s">
        <v>83</v>
      </c>
      <c r="B45" s="109" t="s">
        <v>67</v>
      </c>
      <c r="C45" s="116"/>
      <c r="D45" s="120"/>
      <c r="E45" s="111" t="s">
        <v>68</v>
      </c>
      <c r="F45" s="111" t="s">
        <v>69</v>
      </c>
      <c r="G45" s="247" t="s">
        <v>70</v>
      </c>
      <c r="H45" s="111" t="s">
        <v>51</v>
      </c>
      <c r="I45" s="111"/>
      <c r="J45" s="111"/>
      <c r="K45" s="111"/>
      <c r="L45" s="111"/>
      <c r="M45" s="546">
        <f>Благовещенская!M44+Богородская!M46+Владимирская!M42+Воздвиженская!M44+Глуховская!M44+Егоровская!M42+Капустихинская!M42+Нахратовская!M43+Нестиарская!M42+Староустинская!M44+р.п.Воскресенское!M42</f>
        <v>1001341</v>
      </c>
      <c r="N45" s="546">
        <f>Благовещенская!N44+Богородская!N46+Владимирская!N42+Воздвиженская!N44+Глуховская!N44+Егоровская!N42+Капустихинская!N42+Нахратовская!N43+Нестиарская!N42+Староустинская!N44+р.п.Воскресенское!N42</f>
        <v>0</v>
      </c>
      <c r="O45" s="546">
        <f t="shared" si="12"/>
        <v>918730</v>
      </c>
      <c r="P45" s="546">
        <f>Благовещенская!P44+Богородская!P46+Владимирская!P42+Воздвиженская!P44+Глуховская!P44+Егоровская!P42+Капустихинская!P42+Нахратовская!P43+Нестиарская!P42+Староустинская!P44+р.п.Воскресенское!P42</f>
        <v>918730</v>
      </c>
      <c r="Q45" s="546">
        <f>Благовещенская!Q44+Богородская!Q46+Владимирская!Q42+Воздвиженская!Q44+Глуховская!Q44+Егоровская!Q42+Капустихинская!Q42+Нахратовская!Q43+Нестиарская!Q42+Староустинская!Q44+р.п.Воскресенское!Q42</f>
        <v>0</v>
      </c>
      <c r="R45" s="546">
        <f>S45+T45</f>
        <v>969380</v>
      </c>
      <c r="S45" s="546">
        <f>Благовещенская!S44+Богородская!S46+Владимирская!S42+Воздвиженская!S44+Глуховская!S44+Егоровская!S42+Капустихинская!S42+Нахратовская!S43+Нестиарская!S42+Староустинская!S44+р.п.Воскресенское!S42</f>
        <v>969380</v>
      </c>
      <c r="T45" s="546">
        <f>Благовещенская!T44+Богородская!T46+Владимирская!T42+Воздвиженская!T44+Глуховская!T44+Егоровская!T42+Капустихинская!T42+Нахратовская!T43+Нестиарская!T42+Староустинская!T44+р.п.Воскресенское!T42</f>
        <v>0</v>
      </c>
      <c r="U45" s="546">
        <f>V45+W45</f>
        <v>1067131</v>
      </c>
      <c r="V45" s="546">
        <f>Благовещенская!V44+Богородская!V46+Владимирская!V42+Воздвиженская!V44+Глуховская!V44+Егоровская!V42+Капустихинская!V42+Нахратовская!V43+Нестиарская!V42+Староустинская!V44+р.п.Воскресенское!V42</f>
        <v>1067131</v>
      </c>
      <c r="W45" s="546">
        <f>Благовещенская!W44+Богородская!W46+Владимирская!W42+Воздвиженская!W44+Глуховская!W44+Егоровская!W42+Капустихинская!W42+Нахратовская!W43+Нестиарская!W42+Староустинская!W44+р.п.Воскресенское!W42</f>
        <v>0</v>
      </c>
    </row>
    <row r="46" spans="1:23" ht="23.25" customHeight="1" x14ac:dyDescent="0.2">
      <c r="A46" s="117" t="s">
        <v>84</v>
      </c>
      <c r="B46" s="621" t="s">
        <v>73</v>
      </c>
      <c r="C46" s="109" t="s">
        <v>76</v>
      </c>
      <c r="D46" s="120" t="s">
        <v>77</v>
      </c>
      <c r="E46" s="111" t="s">
        <v>74</v>
      </c>
      <c r="F46" s="111" t="s">
        <v>36</v>
      </c>
      <c r="G46" s="247" t="s">
        <v>243</v>
      </c>
      <c r="H46" s="111" t="s">
        <v>51</v>
      </c>
      <c r="I46" s="111"/>
      <c r="J46" s="111"/>
      <c r="K46" s="111"/>
      <c r="L46" s="111"/>
      <c r="M46" s="546">
        <f>Благовещенская!M45+Богородская!M47+Владимирская!M43+Воздвиженская!M45+Глуховская!M45+Егоровская!M43+Капустихинская!M43+Нахратовская!M44+Нестиарская!M43+Староустинская!M45+р.п.Воскресенское!M43</f>
        <v>6099400</v>
      </c>
      <c r="N46" s="546">
        <f>Благовещенская!N45+Богородская!N47+Владимирская!N43+Воздвиженская!N45+Глуховская!N45+Егоровская!N43+Капустихинская!N43+Нахратовская!N44+Нестиарская!N43+Староустинская!N45+р.п.Воскресенское!N43</f>
        <v>0</v>
      </c>
      <c r="O46" s="546">
        <f t="shared" si="12"/>
        <v>6441047.0499999998</v>
      </c>
      <c r="P46" s="546">
        <f>Благовещенская!P45+Богородская!P47+Владимирская!P43+Воздвиженская!P45+Глуховская!P45+Егоровская!P43+Капустихинская!P43+Нахратовская!P44+Нестиарская!P43+Староустинская!P45+р.п.Воскресенское!P43</f>
        <v>6006047.0499999998</v>
      </c>
      <c r="Q46" s="546">
        <f>Благовещенская!Q45+Богородская!Q47+Владимирская!Q43+Воздвиженская!Q45+Глуховская!Q45+Егоровская!Q43+Капустихинская!Q43+Нахратовская!Q44+Нестиарская!Q43+Староустинская!Q45+р.п.Воскресенское!Q43</f>
        <v>435000</v>
      </c>
      <c r="R46" s="546">
        <f>S46+T46</f>
        <v>6500162.4500000002</v>
      </c>
      <c r="S46" s="546">
        <f>Благовещенская!S45+Богородская!S47+Владимирская!S43+Воздвиженская!S45+Глуховская!S45+Егоровская!S43+Капустихинская!S43+Нахратовская!S44+Нестиарская!S43+Староустинская!S45+р.п.Воскресенское!S43</f>
        <v>6500162.4500000002</v>
      </c>
      <c r="T46" s="546">
        <f>Благовещенская!T45+Богородская!T47+Владимирская!T43+Воздвиженская!T45+Глуховская!T45+Егоровская!T43+Капустихинская!T43+Нахратовская!T44+Нестиарская!T43+Староустинская!T45+р.п.Воскресенское!T43</f>
        <v>0</v>
      </c>
      <c r="U46" s="546">
        <f>V46+W46</f>
        <v>6825036.7300000004</v>
      </c>
      <c r="V46" s="546">
        <f>Благовещенская!V45+Богородская!V47+Владимирская!V43+Воздвиженская!V45+Глуховская!V45+Егоровская!V43+Капустихинская!V43+Нахратовская!V44+Нестиарская!V43+Староустинская!V45+р.п.Воскресенское!V43</f>
        <v>6825036.7300000004</v>
      </c>
      <c r="W46" s="546">
        <f>Благовещенская!W45+Богородская!W47+Владимирская!W43+Воздвиженская!W45+Глуховская!W45+Егоровская!W43+Капустихинская!W43+Нахратовская!W44+Нестиарская!W43+Староустинская!W45+р.п.Воскресенское!W43</f>
        <v>0</v>
      </c>
    </row>
    <row r="47" spans="1:23" ht="32.25" customHeight="1" x14ac:dyDescent="0.2">
      <c r="A47" s="117"/>
      <c r="B47" s="586"/>
      <c r="C47" s="119" t="s">
        <v>244</v>
      </c>
      <c r="D47" s="117" t="s">
        <v>171</v>
      </c>
      <c r="E47" s="111" t="s">
        <v>74</v>
      </c>
      <c r="F47" s="111" t="s">
        <v>36</v>
      </c>
      <c r="G47" s="247"/>
      <c r="H47" s="111" t="s">
        <v>51</v>
      </c>
      <c r="I47" s="111"/>
      <c r="J47" s="111"/>
      <c r="K47" s="111"/>
      <c r="L47" s="111"/>
      <c r="M47" s="546">
        <v>0</v>
      </c>
      <c r="N47" s="546">
        <v>0</v>
      </c>
      <c r="O47" s="546">
        <f t="shared" si="12"/>
        <v>0</v>
      </c>
      <c r="P47" s="546">
        <v>0</v>
      </c>
      <c r="Q47" s="546">
        <v>0</v>
      </c>
      <c r="R47" s="546">
        <v>0</v>
      </c>
      <c r="S47" s="546">
        <v>0</v>
      </c>
      <c r="T47" s="546">
        <v>0</v>
      </c>
      <c r="U47" s="546">
        <v>0</v>
      </c>
      <c r="V47" s="546">
        <v>0</v>
      </c>
      <c r="W47" s="546">
        <v>0</v>
      </c>
    </row>
    <row r="48" spans="1:23" x14ac:dyDescent="0.2">
      <c r="A48" s="117" t="s">
        <v>85</v>
      </c>
      <c r="B48" s="109" t="s">
        <v>54</v>
      </c>
      <c r="C48" s="117"/>
      <c r="D48" s="111"/>
      <c r="E48" s="111"/>
      <c r="F48" s="111"/>
      <c r="G48" s="258"/>
      <c r="H48" s="111"/>
      <c r="I48" s="111"/>
      <c r="J48" s="111"/>
      <c r="K48" s="111"/>
      <c r="L48" s="111"/>
      <c r="M48" s="546">
        <f>M49+M50+M51</f>
        <v>77570</v>
      </c>
      <c r="N48" s="546">
        <f t="shared" ref="N48:W48" si="13">N49+N50+N51</f>
        <v>0</v>
      </c>
      <c r="O48" s="546">
        <f t="shared" si="12"/>
        <v>81101</v>
      </c>
      <c r="P48" s="546">
        <f t="shared" si="13"/>
        <v>81101</v>
      </c>
      <c r="Q48" s="546">
        <f t="shared" si="13"/>
        <v>0</v>
      </c>
      <c r="R48" s="546">
        <f>S48+T48</f>
        <v>82243</v>
      </c>
      <c r="S48" s="546">
        <f t="shared" si="13"/>
        <v>82243</v>
      </c>
      <c r="T48" s="546">
        <f t="shared" si="13"/>
        <v>0</v>
      </c>
      <c r="U48" s="546">
        <f>V48+W48</f>
        <v>86174</v>
      </c>
      <c r="V48" s="546">
        <f t="shared" si="13"/>
        <v>86174</v>
      </c>
      <c r="W48" s="546">
        <f t="shared" si="13"/>
        <v>0</v>
      </c>
    </row>
    <row r="49" spans="1:23" ht="33.75" customHeight="1" x14ac:dyDescent="0.2">
      <c r="A49" s="117" t="s">
        <v>86</v>
      </c>
      <c r="B49" s="109" t="s">
        <v>67</v>
      </c>
      <c r="C49" s="117"/>
      <c r="D49" s="111"/>
      <c r="E49" s="111" t="s">
        <v>68</v>
      </c>
      <c r="F49" s="111" t="s">
        <v>69</v>
      </c>
      <c r="G49" s="247" t="s">
        <v>70</v>
      </c>
      <c r="H49" s="111" t="s">
        <v>56</v>
      </c>
      <c r="I49" s="111"/>
      <c r="J49" s="111"/>
      <c r="K49" s="111"/>
      <c r="L49" s="111"/>
      <c r="M49" s="546">
        <f>Благовещенская!M48+Богородская!M50+Владимирская!M46+Воздвиженская!M48+Глуховская!M48+Егоровская!M46+Капустихинская!M46+Нахратовская!M47+Нестиарская!M46+Староустинская!M48+р.п.Воскресенское!M47</f>
        <v>20280</v>
      </c>
      <c r="N49" s="546">
        <f>Благовещенская!N48+Богородская!N50+Владимирская!N46+Воздвиженская!N48+Глуховская!N48+Егоровская!N46+Капустихинская!N46+Нахратовская!N47+Нестиарская!N46+Староустинская!N48+р.п.Воскресенское!N47</f>
        <v>0</v>
      </c>
      <c r="O49" s="546">
        <f t="shared" si="12"/>
        <v>21295</v>
      </c>
      <c r="P49" s="546">
        <f>Благовещенская!P48+Богородская!P50+Владимирская!P46+Воздвиженская!P48+Глуховская!P48+Егоровская!P46+Капустихинская!P46+Нахратовская!P47+Нестиарская!P46+Староустинская!P48+р.п.Воскресенское!P47</f>
        <v>21295</v>
      </c>
      <c r="Q49" s="546">
        <f>Благовещенская!Q48+Богородская!Q50+Владимирская!Q46+Воздвиженская!Q48+Глуховская!Q48+Егоровская!Q46+Капустихинская!Q46+Нахратовская!Q47+Нестиарская!Q46+Староустинская!Q48+р.п.Воскресенское!Q47</f>
        <v>0</v>
      </c>
      <c r="R49" s="546">
        <f>S49+T49</f>
        <v>20769</v>
      </c>
      <c r="S49" s="546">
        <f>Благовещенская!S48+Богородская!S50+Владимирская!S46+Воздвиженская!S48+Глуховская!S48+Егоровская!S46+Капустихинская!S46+Нахратовская!S47+Нестиарская!S46+Староустинская!S48+р.п.Воскресенское!S47</f>
        <v>20769</v>
      </c>
      <c r="T49" s="546">
        <f>Благовещенская!T48+Богородская!T50+Владимирская!T46+Воздвиженская!T48+Глуховская!T48+Егоровская!T46+Капустихинская!T46+Нахратовская!T47+Нестиарская!T46+Староустинская!T48+р.п.Воскресенское!T47</f>
        <v>0</v>
      </c>
      <c r="U49" s="546">
        <f>V49+W49</f>
        <v>21735</v>
      </c>
      <c r="V49" s="546">
        <f>Благовещенская!V48+Богородская!V50+Владимирская!V46+Воздвиженская!V48+Глуховская!V48+Егоровская!V46+Капустихинская!V46+Нахратовская!V47+Нестиарская!V46+Староустинская!V48+р.п.Воскресенское!V47</f>
        <v>21735</v>
      </c>
      <c r="W49" s="546">
        <f>Благовещенская!W48+Богородская!W50+Владимирская!W46+Воздвиженская!W48+Глуховская!W48+Егоровская!W46+Капустихинская!W46+Нахратовская!W47+Нестиарская!W46+Староустинская!W48+р.п.Воскресенское!W47</f>
        <v>0</v>
      </c>
    </row>
    <row r="50" spans="1:23" ht="19.5" customHeight="1" x14ac:dyDescent="0.2">
      <c r="A50" s="117" t="s">
        <v>87</v>
      </c>
      <c r="B50" s="621" t="s">
        <v>73</v>
      </c>
      <c r="C50" s="109" t="s">
        <v>76</v>
      </c>
      <c r="D50" s="111" t="s">
        <v>77</v>
      </c>
      <c r="E50" s="111" t="s">
        <v>74</v>
      </c>
      <c r="F50" s="111" t="s">
        <v>36</v>
      </c>
      <c r="G50" s="247" t="s">
        <v>243</v>
      </c>
      <c r="H50" s="111" t="s">
        <v>56</v>
      </c>
      <c r="I50" s="111"/>
      <c r="J50" s="111"/>
      <c r="K50" s="111"/>
      <c r="L50" s="111"/>
      <c r="M50" s="546">
        <f>Благовещенская!M49+Богородская!M51+Владимирская!M47+Воздвиженская!M49+Глуховская!M49+Егоровская!M47+Капустихинская!M47+Нахратовская!M48+Нестиарская!M47+Староустинская!M49+р.п.Воскресенское!M48</f>
        <v>57290</v>
      </c>
      <c r="N50" s="546">
        <f>Благовещенская!N49+Богородская!N51+Владимирская!N47+Воздвиженская!N49+Глуховская!N49+Егоровская!N47+Капустихинская!N47+Нахратовская!N48+Нестиарская!N47+Староустинская!N49+р.п.Воскресенское!N48</f>
        <v>0</v>
      </c>
      <c r="O50" s="546">
        <f t="shared" si="12"/>
        <v>59806</v>
      </c>
      <c r="P50" s="546">
        <f>Благовещенская!P49+Богородская!P51+Владимирская!P47+Воздвиженская!P49+Глуховская!P49+Егоровская!P47+Капустихинская!P47+Нахратовская!P48+Нестиарская!P47+Староустинская!P49+р.п.Воскресенское!P48</f>
        <v>59806</v>
      </c>
      <c r="Q50" s="546">
        <f>Благовещенская!Q49+Богородская!Q51+Владимирская!Q47+Воздвиженская!Q49+Глуховская!Q49+Егоровская!Q47+Капустихинская!Q47+Нахратовская!Q48+Нестиарская!Q47+Староустинская!Q49+р.п.Воскресенское!Q48</f>
        <v>0</v>
      </c>
      <c r="R50" s="546">
        <f>S50+T50</f>
        <v>61474</v>
      </c>
      <c r="S50" s="546">
        <f>Благовещенская!S49+Богородская!S51+Владимирская!S47+Воздвиженская!S49+Глуховская!S49+Егоровская!S47+Капустихинская!S47+Нахратовская!S48+Нестиарская!S47+Староустинская!S49+р.п.Воскресенское!S48</f>
        <v>61474</v>
      </c>
      <c r="T50" s="546">
        <f>Благовещенская!T49+Богородская!T51+Владимирская!T47+Воздвиженская!T49+Глуховская!T49+Егоровская!T47+Капустихинская!T47+Нахратовская!T48+Нестиарская!T47+Староустинская!T49+р.п.Воскресенское!T48</f>
        <v>0</v>
      </c>
      <c r="U50" s="546">
        <f>V50+W50</f>
        <v>64439</v>
      </c>
      <c r="V50" s="546">
        <f>Благовещенская!V49+Богородская!V51+Владимирская!V47+Воздвиженская!V49+Глуховская!V49+Егоровская!V47+Капустихинская!V47+Нахратовская!V48+Нестиарская!V47+Староустинская!V49+р.п.Воскресенское!V48</f>
        <v>64439</v>
      </c>
      <c r="W50" s="546">
        <f>Благовещенская!W49+Богородская!W51+Владимирская!W47+Воздвиженская!W49+Глуховская!W49+Егоровская!W47+Капустихинская!W47+Нахратовская!W48+Нестиарская!W47+Староустинская!W49+р.п.Воскресенское!W48</f>
        <v>0</v>
      </c>
    </row>
    <row r="51" spans="1:23" ht="31.5" customHeight="1" x14ac:dyDescent="0.2">
      <c r="A51" s="117"/>
      <c r="B51" s="586"/>
      <c r="C51" s="119" t="s">
        <v>244</v>
      </c>
      <c r="D51" s="117" t="s">
        <v>171</v>
      </c>
      <c r="E51" s="111" t="s">
        <v>74</v>
      </c>
      <c r="F51" s="111" t="s">
        <v>36</v>
      </c>
      <c r="G51" s="247"/>
      <c r="H51" s="111" t="s">
        <v>56</v>
      </c>
      <c r="I51" s="111"/>
      <c r="J51" s="111"/>
      <c r="K51" s="111"/>
      <c r="L51" s="111"/>
      <c r="M51" s="546">
        <f>Благовещенская!M50+Богородская!M52+Владимирская!M48+Воздвиженская!M50+Глуховская!M50+Егоровская!M48+Капустихинская!M48+Нахратовская!M49+Нестиарская!M48+Староустинская!M50+р.п.Воскресенское!M49</f>
        <v>0</v>
      </c>
      <c r="N51" s="546">
        <f>Благовещенская!N50+Богородская!N52+Владимирская!N48+Воздвиженская!N50+Глуховская!N50+Егоровская!N48+Капустихинская!N48+Нахратовская!N49+Нестиарская!N48+Староустинская!N50+р.п.Воскресенское!N49</f>
        <v>0</v>
      </c>
      <c r="O51" s="546">
        <f>Благовещенская!O50+Богородская!O52+Владимирская!O48+Воздвиженская!O50+Глуховская!O50+Егоровская!O48+Капустихинская!O48+Нахратовская!O49+Нестиарская!O48+Староустинская!O50+р.п.Воскресенское!O49</f>
        <v>0</v>
      </c>
      <c r="P51" s="546">
        <f>Благовещенская!P50+Богородская!P52+Владимирская!P48+Воздвиженская!P50+Глуховская!P50+Егоровская!P48+Капустихинская!P48+Нахратовская!P49+Нестиарская!P48+Староустинская!P50+р.п.Воскресенское!P49</f>
        <v>0</v>
      </c>
      <c r="Q51" s="546">
        <f>Благовещенская!Q50+Богородская!Q52+Владимирская!Q48+Воздвиженская!Q50+Глуховская!Q50+Егоровская!Q48+Капустихинская!Q48+Нахратовская!Q49+Нестиарская!Q48+Староустинская!Q50+р.п.Воскресенское!Q49</f>
        <v>0</v>
      </c>
      <c r="R51" s="546">
        <f>Благовещенская!R50+Богородская!R52+Владимирская!R48+Воздвиженская!R50+Глуховская!R50+Егоровская!R48+Капустихинская!R48+Нахратовская!R49+Нестиарская!R48+Староустинская!R50+р.п.Воскресенское!R49</f>
        <v>0</v>
      </c>
      <c r="S51" s="546">
        <f>Благовещенская!S50+Богородская!S52+Владимирская!S48+Воздвиженская!S50+Глуховская!S50+Егоровская!S48+Капустихинская!S48+Нахратовская!S49+Нестиарская!S48+Староустинская!S50+р.п.Воскресенское!S49</f>
        <v>0</v>
      </c>
      <c r="T51" s="546">
        <f>Благовещенская!T50+Богородская!T52+Владимирская!T48+Воздвиженская!T50+Глуховская!T50+Егоровская!T48+Капустихинская!T48+Нахратовская!T49+Нестиарская!T48+Староустинская!T50+р.п.Воскресенское!T49</f>
        <v>0</v>
      </c>
      <c r="U51" s="546">
        <f>Благовещенская!U50+Богородская!U52+Владимирская!U48+Воздвиженская!U50+Глуховская!U50+Егоровская!U48+Капустихинская!U48+Нахратовская!U49+Нестиарская!U48+Староустинская!U50+р.п.Воскресенское!U49</f>
        <v>0</v>
      </c>
      <c r="V51" s="546">
        <f>Благовещенская!V50+Богородская!V52+Владимирская!V48+Воздвиженская!V50+Глуховская!V50+Егоровская!V48+Капустихинская!V48+Нахратовская!V49+Нестиарская!V48+Староустинская!V50+р.п.Воскресенское!V49</f>
        <v>0</v>
      </c>
      <c r="W51" s="546">
        <f>Благовещенская!W50+Богородская!W52+Владимирская!W48+Воздвиженская!W50+Глуховская!W50+Егоровская!W48+Капустихинская!W48+Нахратовская!W49+Нестиарская!W48+Староустинская!W50+р.п.Воскресенское!W49</f>
        <v>0</v>
      </c>
    </row>
    <row r="52" spans="1:23" ht="24" customHeight="1" x14ac:dyDescent="0.2">
      <c r="A52" s="1002" t="s">
        <v>494</v>
      </c>
      <c r="B52" s="1003"/>
      <c r="C52" s="1003"/>
      <c r="D52" s="1003"/>
      <c r="E52" s="1003"/>
      <c r="F52" s="1003"/>
      <c r="G52" s="1003"/>
      <c r="H52" s="1003"/>
      <c r="I52" s="1003"/>
      <c r="J52" s="1003"/>
      <c r="K52" s="1004"/>
      <c r="L52" s="253"/>
      <c r="M52" s="549">
        <f>M53+M79</f>
        <v>26089587</v>
      </c>
      <c r="N52" s="549">
        <f t="shared" ref="N52:W52" si="14">N53+N79</f>
        <v>0</v>
      </c>
      <c r="O52" s="549">
        <f>P52+Q52</f>
        <v>27331339.539999999</v>
      </c>
      <c r="P52" s="549">
        <f t="shared" si="14"/>
        <v>26583029.539999999</v>
      </c>
      <c r="Q52" s="549">
        <f t="shared" si="14"/>
        <v>748310</v>
      </c>
      <c r="R52" s="549">
        <f>S52+T52</f>
        <v>16810587</v>
      </c>
      <c r="S52" s="549">
        <f t="shared" si="14"/>
        <v>16810587</v>
      </c>
      <c r="T52" s="549">
        <f t="shared" si="14"/>
        <v>0</v>
      </c>
      <c r="U52" s="549">
        <f>V52+W52</f>
        <v>17235845</v>
      </c>
      <c r="V52" s="549">
        <f t="shared" si="14"/>
        <v>17235845</v>
      </c>
      <c r="W52" s="549">
        <f t="shared" si="14"/>
        <v>0</v>
      </c>
    </row>
    <row r="53" spans="1:23" ht="45" x14ac:dyDescent="0.2">
      <c r="A53" s="124" t="s">
        <v>89</v>
      </c>
      <c r="B53" s="109" t="s">
        <v>90</v>
      </c>
      <c r="C53" s="116"/>
      <c r="D53" s="116"/>
      <c r="E53" s="116"/>
      <c r="F53" s="116"/>
      <c r="G53" s="116"/>
      <c r="H53" s="116"/>
      <c r="I53" s="116"/>
      <c r="J53" s="116"/>
      <c r="K53" s="116"/>
      <c r="L53" s="251"/>
      <c r="M53" s="546">
        <f>M54+M55+M56+M57+M73+M74+M77+M78</f>
        <v>25988387</v>
      </c>
      <c r="N53" s="546">
        <f t="shared" ref="N53:W53" si="15">N54+N55+N56+N57+N73+N74+N77+N78</f>
        <v>0</v>
      </c>
      <c r="O53" s="546">
        <f t="shared" ref="O53:O72" si="16">P53+Q53</f>
        <v>27229859.539999999</v>
      </c>
      <c r="P53" s="546">
        <f t="shared" si="15"/>
        <v>26481549.539999999</v>
      </c>
      <c r="Q53" s="546">
        <f t="shared" si="15"/>
        <v>748310</v>
      </c>
      <c r="R53" s="546">
        <f t="shared" ref="R53:R72" si="17">S53+T53</f>
        <v>16739667</v>
      </c>
      <c r="S53" s="546">
        <f t="shared" si="15"/>
        <v>16739667</v>
      </c>
      <c r="T53" s="546">
        <f t="shared" si="15"/>
        <v>0</v>
      </c>
      <c r="U53" s="546">
        <f t="shared" ref="U53:U72" si="18">V53+W53</f>
        <v>17159931</v>
      </c>
      <c r="V53" s="546">
        <f t="shared" si="15"/>
        <v>17159931</v>
      </c>
      <c r="W53" s="546">
        <f t="shared" si="15"/>
        <v>0</v>
      </c>
    </row>
    <row r="54" spans="1:23" ht="35.25" customHeight="1" x14ac:dyDescent="0.2">
      <c r="A54" s="126" t="s">
        <v>91</v>
      </c>
      <c r="B54" s="109" t="s">
        <v>92</v>
      </c>
      <c r="C54" s="116"/>
      <c r="D54" s="116"/>
      <c r="E54" s="116" t="s">
        <v>68</v>
      </c>
      <c r="F54" s="116" t="s">
        <v>93</v>
      </c>
      <c r="G54" s="116" t="s">
        <v>246</v>
      </c>
      <c r="H54" s="116" t="s">
        <v>51</v>
      </c>
      <c r="I54" s="116"/>
      <c r="J54" s="116"/>
      <c r="K54" s="116"/>
      <c r="L54" s="251"/>
      <c r="M54" s="546">
        <f>Благовещенская!M53+Богородская!M55+Владимирская!M51+Воздвиженская!M53+Глуховская!M53+Егоровская!M51+Капустихинская!M51+Нахратовская!M52+Нестиарская!M51+Староустинская!M53+р.п.Воскресенское!M53</f>
        <v>31000</v>
      </c>
      <c r="N54" s="546">
        <f>Благовещенская!N53+Богородская!N55+Владимирская!N51+Воздвиженская!N53+Глуховская!N53+Егоровская!N51+Капустихинская!N51+Нахратовская!N52+Нестиарская!N51+Староустинская!N53+р.п.Воскресенское!N53</f>
        <v>0</v>
      </c>
      <c r="O54" s="546">
        <f t="shared" si="16"/>
        <v>45600</v>
      </c>
      <c r="P54" s="546">
        <f>Благовещенская!P53+Богородская!P55+Владимирская!P51+Воздвиженская!P53+Глуховская!P53+Егоровская!P51+Капустихинская!P51+Нахратовская!P52+Нестиарская!P51+Староустинская!P53+р.п.Воскресенское!P53</f>
        <v>26600</v>
      </c>
      <c r="Q54" s="546">
        <f>Благовещенская!Q53+Богородская!Q55+Владимирская!Q51+Воздвиженская!Q53+Глуховская!Q53+Егоровская!Q51+Капустихинская!Q51+Нахратовская!Q52+Нестиарская!Q51+Староустинская!Q53+р.п.Воскресенское!Q53</f>
        <v>19000</v>
      </c>
      <c r="R54" s="546">
        <f t="shared" si="17"/>
        <v>45600</v>
      </c>
      <c r="S54" s="546">
        <f>Благовещенская!S53+Богородская!S55+Владимирская!S51+Воздвиженская!S53+Глуховская!S53+Егоровская!S51+Капустихинская!S51+Нахратовская!S52+Нестиарская!S51+Староустинская!S53+р.п.Воскресенское!S53</f>
        <v>45600</v>
      </c>
      <c r="T54" s="546">
        <f>Благовещенская!T53+Богородская!T55+Владимирская!T51+Воздвиженская!T53+Глуховская!T53+Егоровская!T51+Капустихинская!T51+Нахратовская!T52+Нестиарская!T51+Староустинская!T53+р.п.Воскресенское!T53</f>
        <v>0</v>
      </c>
      <c r="U54" s="546">
        <f t="shared" si="18"/>
        <v>48105</v>
      </c>
      <c r="V54" s="546">
        <f>Благовещенская!V53+Богородская!V55+Владимирская!V51+Воздвиженская!V53+Глуховская!V53+Егоровская!V51+Капустихинская!V51+Нахратовская!V52+Нестиарская!V51+Староустинская!V53+р.п.Воскресенское!V53</f>
        <v>48105</v>
      </c>
      <c r="W54" s="546">
        <f>Благовещенская!W53+Богородская!W55+Владимирская!W51+Воздвиженская!W53+Глуховская!W53+Егоровская!W51+Капустихинская!W51+Нахратовская!W52+Нестиарская!W51+Староустинская!W53+р.п.Воскресенское!W53</f>
        <v>0</v>
      </c>
    </row>
    <row r="55" spans="1:23" ht="21" customHeight="1" x14ac:dyDescent="0.2">
      <c r="A55" s="36" t="s">
        <v>94</v>
      </c>
      <c r="B55" s="584" t="s">
        <v>318</v>
      </c>
      <c r="C55" s="624"/>
      <c r="D55" s="624"/>
      <c r="E55" s="25" t="s">
        <v>37</v>
      </c>
      <c r="F55" s="25" t="s">
        <v>93</v>
      </c>
      <c r="G55" s="25" t="s">
        <v>96</v>
      </c>
      <c r="H55" s="25" t="s">
        <v>51</v>
      </c>
      <c r="I55" s="815"/>
      <c r="J55" s="816"/>
      <c r="K55" s="816"/>
      <c r="L55" s="251"/>
      <c r="M55" s="546">
        <f>Благовещенская!M54+Богородская!M56+Владимирская!M52+Воздвиженская!M54+Глуховская!M54+Егоровская!M52+Капустихинская!M52+Нахратовская!M53+Нестиарская!M52+Староустинская!M54+р.п.Воскресенское!M54</f>
        <v>8602700</v>
      </c>
      <c r="N55" s="546">
        <f>Благовещенская!N54+Богородская!N56+Владимирская!N52+Воздвиженская!N54+Глуховская!N54+Егоровская!N52+Капустихинская!N52+Нахратовская!N53+Нестиарская!N52+Староустинская!N54+р.п.Воскресенское!N54</f>
        <v>0</v>
      </c>
      <c r="O55" s="546">
        <f t="shared" si="16"/>
        <v>8602700</v>
      </c>
      <c r="P55" s="546">
        <f>Благовещенская!P54+Богородская!P56+Владимирская!P52+Воздвиженская!P54+Глуховская!P54+Егоровская!P52+Капустихинская!P52+Нахратовская!P53+Нестиарская!P52+Староустинская!P54+р.п.Воскресенское!P54</f>
        <v>8602700</v>
      </c>
      <c r="Q55" s="546">
        <f>Благовещенская!Q54+Богородская!Q56+Владимирская!Q52+Воздвиженская!Q54+Глуховская!Q54+Егоровская!Q52+Капустихинская!Q52+Нахратовская!Q53+Нестиарская!Q52+Староустинская!Q54+р.п.Воскресенское!Q54</f>
        <v>0</v>
      </c>
      <c r="R55" s="546">
        <f t="shared" si="17"/>
        <v>8680883</v>
      </c>
      <c r="S55" s="546">
        <f>Благовещенская!S54+Богородская!S56+Владимирская!S52+Воздвиженская!S54+Глуховская!S54+Егоровская!S52+Капустихинская!S52+Нахратовская!S53+Нестиарская!S52+Староустинская!S54+р.п.Воскресенское!S54</f>
        <v>8680883</v>
      </c>
      <c r="T55" s="546">
        <f>Благовещенская!T54+Богородская!T56+Владимирская!T52+Воздвиженская!T54+Глуховская!T54+Егоровская!T52+Капустихинская!T52+Нахратовская!T53+Нестиарская!T52+Староустинская!T54+р.п.Воскресенское!T54</f>
        <v>0</v>
      </c>
      <c r="U55" s="546">
        <f t="shared" si="18"/>
        <v>8825438</v>
      </c>
      <c r="V55" s="546">
        <f>Благовещенская!V54+Богородская!V56+Владимирская!V52+Воздвиженская!V54+Глуховская!V54+Егоровская!V52+Капустихинская!V52+Нахратовская!V53+Нестиарская!V52+Староустинская!V54+р.п.Воскресенское!V54</f>
        <v>8825438</v>
      </c>
      <c r="W55" s="546">
        <f>Благовещенская!W54+Богородская!W56+Владимирская!W52+Воздвиженская!W54+Глуховская!W54+Егоровская!W52+Капустихинская!W52+Нахратовская!W53+Нестиарская!W52+Староустинская!W54+р.п.Воскресенское!W54</f>
        <v>0</v>
      </c>
    </row>
    <row r="56" spans="1:23" ht="24.75" customHeight="1" x14ac:dyDescent="0.2">
      <c r="A56" s="176" t="s">
        <v>102</v>
      </c>
      <c r="B56" s="586"/>
      <c r="C56" s="625"/>
      <c r="D56" s="625"/>
      <c r="E56" s="25" t="s">
        <v>37</v>
      </c>
      <c r="F56" s="25" t="s">
        <v>93</v>
      </c>
      <c r="G56" s="25" t="s">
        <v>292</v>
      </c>
      <c r="H56" s="25" t="s">
        <v>51</v>
      </c>
      <c r="I56" s="862"/>
      <c r="J56" s="863"/>
      <c r="K56" s="863"/>
      <c r="L56" s="251"/>
      <c r="M56" s="546">
        <f>Благовещенская!M55+Богородская!M57+Глуховская!M55+Егоровская!M53+Капустихинская!M53+Нестиарская!M53</f>
        <v>5168400</v>
      </c>
      <c r="N56" s="546">
        <f>Благовещенская!N55+Богородская!N57+Глуховская!N55+Егоровская!N53+Капустихинская!N53+Нестиарская!N53</f>
        <v>0</v>
      </c>
      <c r="O56" s="546">
        <f t="shared" si="16"/>
        <v>5168400</v>
      </c>
      <c r="P56" s="546">
        <f>Благовещенская!P55+Богородская!P57+Глуховская!P55+Егоровская!P53+Капустихинская!P53+Нестиарская!P53</f>
        <v>5168400</v>
      </c>
      <c r="Q56" s="546">
        <f>Благовещенская!Q55+Богородская!Q57+Глуховская!Q55+Егоровская!Q53+Капустихинская!Q53+Нестиарская!Q53</f>
        <v>0</v>
      </c>
      <c r="R56" s="546">
        <f t="shared" si="17"/>
        <v>5168400</v>
      </c>
      <c r="S56" s="546">
        <f>Благовещенская!S55+Богородская!S57+Глуховская!S55+Егоровская!S53+Капустихинская!S53+Нестиарская!S53</f>
        <v>5168400</v>
      </c>
      <c r="T56" s="546">
        <f>Благовещенская!T55+Богородская!T57+Глуховская!T55+Егоровская!T53+Капустихинская!T53+Нестиарская!T53</f>
        <v>0</v>
      </c>
      <c r="U56" s="546">
        <f t="shared" si="18"/>
        <v>5289280</v>
      </c>
      <c r="V56" s="546">
        <f>Благовещенская!V55+Богородская!V57+Глуховская!V55+Егоровская!V53+Капустихинская!V53+Нестиарская!V53</f>
        <v>5289280</v>
      </c>
      <c r="W56" s="546">
        <f>Благовещенская!W55+Богородская!W57+Глуховская!W55+Егоровская!W53+Капустихинская!W53+Нестиарская!W53</f>
        <v>0</v>
      </c>
    </row>
    <row r="57" spans="1:23" ht="15.75" customHeight="1" x14ac:dyDescent="0.2">
      <c r="A57" s="634" t="s">
        <v>112</v>
      </c>
      <c r="B57" s="621" t="s">
        <v>248</v>
      </c>
      <c r="C57" s="116"/>
      <c r="D57" s="116"/>
      <c r="E57" s="116"/>
      <c r="F57" s="116"/>
      <c r="G57" s="116"/>
      <c r="H57" s="116"/>
      <c r="I57" s="116"/>
      <c r="J57" s="116"/>
      <c r="K57" s="116"/>
      <c r="L57" s="251"/>
      <c r="M57" s="546">
        <f>M59+M61</f>
        <v>8864099.8200000003</v>
      </c>
      <c r="N57" s="546"/>
      <c r="O57" s="546">
        <f t="shared" si="16"/>
        <v>9542016.5</v>
      </c>
      <c r="P57" s="546">
        <f t="shared" ref="P57:Q57" si="19">P59+P61</f>
        <v>8999706.5</v>
      </c>
      <c r="Q57" s="546">
        <f t="shared" si="19"/>
        <v>542310</v>
      </c>
      <c r="R57" s="546">
        <f t="shared" si="17"/>
        <v>0</v>
      </c>
      <c r="S57" s="552"/>
      <c r="T57" s="552"/>
      <c r="U57" s="546">
        <f t="shared" si="18"/>
        <v>0</v>
      </c>
      <c r="V57" s="552"/>
      <c r="W57" s="552"/>
    </row>
    <row r="58" spans="1:23" x14ac:dyDescent="0.2">
      <c r="A58" s="892"/>
      <c r="B58" s="1012"/>
      <c r="C58" s="241"/>
      <c r="D58" s="241"/>
      <c r="E58" s="241"/>
      <c r="F58" s="241"/>
      <c r="G58" s="241"/>
      <c r="H58" s="241"/>
      <c r="I58" s="241"/>
      <c r="J58" s="241"/>
      <c r="K58" s="241"/>
      <c r="L58" s="251"/>
      <c r="M58" s="546"/>
      <c r="N58" s="546"/>
      <c r="O58" s="546">
        <f t="shared" si="16"/>
        <v>0</v>
      </c>
      <c r="P58" s="546"/>
      <c r="Q58" s="546"/>
      <c r="R58" s="546">
        <f t="shared" si="17"/>
        <v>0</v>
      </c>
      <c r="S58" s="552"/>
      <c r="T58" s="552"/>
      <c r="U58" s="546">
        <f t="shared" si="18"/>
        <v>0</v>
      </c>
      <c r="V58" s="552"/>
      <c r="W58" s="552"/>
    </row>
    <row r="59" spans="1:23" x14ac:dyDescent="0.2">
      <c r="A59" s="892"/>
      <c r="B59" s="1012"/>
      <c r="C59" s="241"/>
      <c r="D59" s="241"/>
      <c r="E59" s="240" t="s">
        <v>69</v>
      </c>
      <c r="F59" s="240" t="s">
        <v>170</v>
      </c>
      <c r="G59" s="240" t="s">
        <v>250</v>
      </c>
      <c r="H59" s="240" t="s">
        <v>51</v>
      </c>
      <c r="I59" s="240"/>
      <c r="J59" s="241"/>
      <c r="K59" s="241"/>
      <c r="L59" s="251"/>
      <c r="M59" s="546">
        <f>Благовещенская!M116+Богородская!M120+Владимирская!M54+Воздвиженская!M114+Глуховская!M116+Егоровская!M55+Капустихинская!M55+Нахратовская!M55+Нестиарская!M55+Староустинская!M65+р.п.Воскресенское!M56</f>
        <v>276541</v>
      </c>
      <c r="N59" s="546">
        <f>Благовещенская!N116+Богородская!N120+Владимирская!N54+Воздвиженская!N114+Глуховская!N116+Егоровская!N55+Капустихинская!N55+Нахратовская!N55+Нестиарская!N55+Староустинская!N65+р.п.Воскресенское!N56</f>
        <v>0</v>
      </c>
      <c r="O59" s="546">
        <f>Благовещенская!O116+Богородская!O120+Владимирская!O54+Воздвиженская!O114+Глуховская!O116+Егоровская!O55+Капустихинская!O55+Нахратовская!O55+Нестиарская!O55+Староустинская!O65+р.п.Воскресенское!O56</f>
        <v>339387</v>
      </c>
      <c r="P59" s="546">
        <f>Благовещенская!P116+Богородская!P120+Владимирская!P54+Воздвиженская!P114+Глуховская!P116+Егоровская!P55+Капустихинская!P55+Нахратовская!P55+Нестиарская!P55+Староустинская!P65+р.п.Воскресенское!P56</f>
        <v>339387</v>
      </c>
      <c r="Q59" s="546">
        <f>Благовещенская!Q116+Богородская!Q120+Владимирская!Q54+Воздвиженская!Q114+Глуховская!Q116+Егоровская!Q55+Капустихинская!Q55+Нахратовская!Q55+Нестиарская!Q55+Староустинская!Q65+р.п.Воскресенское!Q56</f>
        <v>0</v>
      </c>
      <c r="R59" s="546">
        <f>Благовещенская!R116+Богородская!R120+Владимирская!R54+Воздвиженская!R114+Глуховская!R116+Егоровская!R55+Капустихинская!R55+Нахратовская!R55+Нестиарская!R55+Староустинская!R65+р.п.Воскресенское!R56</f>
        <v>192149</v>
      </c>
      <c r="S59" s="546">
        <f>Благовещенская!S116+Богородская!S120+Владимирская!S54+Воздвиженская!S114+Глуховская!S116+Егоровская!S55+Капустихинская!S55+Нахратовская!S55+Нестиарская!S55+Староустинская!S65+р.п.Воскресенское!S56</f>
        <v>192149</v>
      </c>
      <c r="T59" s="546">
        <f>Благовещенская!T116+Богородская!T120+Владимирская!T54+Воздвиженская!T114+Глуховская!T116+Егоровская!T55+Капустихинская!T55+Нахратовская!T55+Нестиарская!T55+Староустинская!T65+р.п.Воскресенское!T56</f>
        <v>0</v>
      </c>
      <c r="U59" s="546">
        <f>Благовещенская!U116+Богородская!U120+Владимирская!U54+Воздвиженская!U114+Глуховская!U116+Егоровская!U55+Капустихинская!U55+Нахратовская!U55+Нестиарская!U55+Староустинская!U65+р.п.Воскресенское!U56</f>
        <v>192721</v>
      </c>
      <c r="V59" s="546">
        <f>Благовещенская!V116+Богородская!V120+Владимирская!V54+Воздвиженская!V114+Глуховская!V116+Егоровская!V55+Капустихинская!V55+Нахратовская!V55+Нестиарская!V55+Староустинская!V65+р.п.Воскресенское!V56</f>
        <v>192581</v>
      </c>
      <c r="W59" s="546">
        <f>Благовещенская!W116+Богородская!W120+Владимирская!W54+Воздвиженская!W114+Глуховская!W116+Егоровская!W55+Капустихинская!W55+Нахратовская!W55+Нестиарская!W55+Староустинская!W65+р.п.Воскресенское!W56</f>
        <v>0</v>
      </c>
    </row>
    <row r="60" spans="1:23" x14ac:dyDescent="0.2">
      <c r="A60" s="892"/>
      <c r="B60" s="1012"/>
      <c r="C60" s="241"/>
      <c r="D60" s="241"/>
      <c r="E60" s="241"/>
      <c r="F60" s="241"/>
      <c r="G60" s="241"/>
      <c r="H60" s="241"/>
      <c r="I60" s="241"/>
      <c r="J60" s="241"/>
      <c r="K60" s="241"/>
      <c r="L60" s="251"/>
      <c r="M60" s="546"/>
      <c r="N60" s="546"/>
      <c r="O60" s="546">
        <f t="shared" si="16"/>
        <v>0</v>
      </c>
      <c r="P60" s="546"/>
      <c r="Q60" s="546"/>
      <c r="R60" s="546">
        <f t="shared" si="17"/>
        <v>0</v>
      </c>
      <c r="S60" s="552"/>
      <c r="T60" s="552"/>
      <c r="U60" s="546">
        <f t="shared" si="18"/>
        <v>0</v>
      </c>
      <c r="V60" s="552"/>
      <c r="W60" s="552"/>
    </row>
    <row r="61" spans="1:23" ht="13.5" customHeight="1" x14ac:dyDescent="0.2">
      <c r="A61" s="892"/>
      <c r="B61" s="1012"/>
      <c r="C61" s="377" t="s">
        <v>513</v>
      </c>
      <c r="D61" s="377"/>
      <c r="E61" s="377" t="s">
        <v>104</v>
      </c>
      <c r="F61" s="377" t="s">
        <v>68</v>
      </c>
      <c r="G61" s="377" t="s">
        <v>105</v>
      </c>
      <c r="H61" s="377" t="s">
        <v>51</v>
      </c>
      <c r="I61" s="377"/>
      <c r="J61" s="377"/>
      <c r="K61" s="377"/>
      <c r="L61" s="251"/>
      <c r="M61" s="546">
        <f>M62+M63+M66+M67+M68+M69+M71+M72</f>
        <v>8587558.8200000003</v>
      </c>
      <c r="N61" s="546">
        <f t="shared" ref="N61:W61" si="20">N62+N63+N66+N67+N68+N69+N71+N72</f>
        <v>0</v>
      </c>
      <c r="O61" s="546">
        <f t="shared" si="16"/>
        <v>9202629.5</v>
      </c>
      <c r="P61" s="546">
        <f t="shared" si="20"/>
        <v>8660319.5</v>
      </c>
      <c r="Q61" s="546">
        <f t="shared" si="20"/>
        <v>542310</v>
      </c>
      <c r="R61" s="546">
        <f t="shared" si="17"/>
        <v>8061949.2999999998</v>
      </c>
      <c r="S61" s="546">
        <f t="shared" si="20"/>
        <v>8061949.2999999998</v>
      </c>
      <c r="T61" s="546">
        <f t="shared" si="20"/>
        <v>0</v>
      </c>
      <c r="U61" s="546">
        <f t="shared" si="18"/>
        <v>8413585.6400000006</v>
      </c>
      <c r="V61" s="546">
        <f t="shared" si="20"/>
        <v>8413585.6400000006</v>
      </c>
      <c r="W61" s="546">
        <f t="shared" si="20"/>
        <v>0</v>
      </c>
    </row>
    <row r="62" spans="1:23" ht="12.75" customHeight="1" x14ac:dyDescent="0.2">
      <c r="A62" s="892"/>
      <c r="B62" s="1012"/>
      <c r="C62" s="379" t="s">
        <v>107</v>
      </c>
      <c r="D62" s="241"/>
      <c r="E62" s="241" t="s">
        <v>104</v>
      </c>
      <c r="F62" s="241" t="s">
        <v>68</v>
      </c>
      <c r="G62" s="241" t="s">
        <v>253</v>
      </c>
      <c r="H62" s="241" t="s">
        <v>51</v>
      </c>
      <c r="I62" s="241"/>
      <c r="J62" s="241"/>
      <c r="K62" s="245"/>
      <c r="L62" s="121"/>
      <c r="M62" s="546">
        <f>Благовещенская!M60+Богородская!M62+Владимирская!M57+Воздвиженская!M59+Глуховская!M60+Егоровская!M63+Капустихинская!M58+Нахратовская!M58+Нестиарская!M63+Староустинская!M59+р.п.Воскресенское!M59</f>
        <v>5280000</v>
      </c>
      <c r="N62" s="546">
        <f>Благовещенская!N60+Богородская!N62+Владимирская!N57+Воздвиженская!N59+Глуховская!N60+Егоровская!N63+Капустихинская!N58+Нахратовская!N58+Нестиарская!N63+Староустинская!N59+р.п.Воскресенское!N59</f>
        <v>0</v>
      </c>
      <c r="O62" s="546">
        <f t="shared" si="16"/>
        <v>5470112</v>
      </c>
      <c r="P62" s="546">
        <f>Благовещенская!P60+Богородская!P62+Владимирская!P57+Воздвиженская!P59+Глуховская!P60+Егоровская!P63+Капустихинская!P58+Нахратовская!P58+Нестиарская!P63+Староустинская!P59+р.п.Воскресенское!P59</f>
        <v>5470112</v>
      </c>
      <c r="Q62" s="546">
        <f>Благовещенская!Q60+Богородская!Q62+Владимирская!Q57+Воздвиженская!Q59+Глуховская!Q60+Егоровская!Q63+Капустихинская!Q58+Нахратовская!Q58+Нестиарская!Q63+Староустинская!Q59+р.п.Воскресенское!Q59</f>
        <v>0</v>
      </c>
      <c r="R62" s="546">
        <f t="shared" si="17"/>
        <v>5624877.7999999998</v>
      </c>
      <c r="S62" s="546">
        <f>Благовещенская!S60+Богородская!S62+Владимирская!S57+Воздвиженская!S59+Глуховская!S60+Егоровская!S63+Капустихинская!S58+Нахратовская!S58+Нестиарская!S63+Староустинская!S59+р.п.Воскресенское!S59</f>
        <v>5624877.7999999998</v>
      </c>
      <c r="T62" s="546">
        <f>Благовещенская!T60+Богородская!T62+Владимирская!T57+Воздвиженская!T59+Глуховская!T60+Егоровская!T63+Капустихинская!T58+Нахратовская!T58+Нестиарская!T63+Староустинская!T59+р.п.Воскресенское!T59</f>
        <v>0</v>
      </c>
      <c r="U62" s="546">
        <f t="shared" si="18"/>
        <v>5842833.1400000006</v>
      </c>
      <c r="V62" s="546">
        <f>Благовещенская!V60+Богородская!V62+Владимирская!V57+Воздвиженская!V59+Глуховская!V60+Егоровская!V63+Капустихинская!V58+Нахратовская!V58+Нестиарская!V63+Староустинская!V59+р.п.Воскресенское!V59</f>
        <v>5842833.1400000006</v>
      </c>
      <c r="W62" s="546">
        <f>Благовещенская!W60+Богородская!W62+Владимирская!W57+Воздвиженская!W59+Глуховская!W60+Егоровская!W63+Капустихинская!W58+Нахратовская!W58+Нестиарская!W63+Староустинская!W59+р.п.Воскресенское!W59</f>
        <v>0</v>
      </c>
    </row>
    <row r="63" spans="1:23" ht="12" customHeight="1" x14ac:dyDescent="0.2">
      <c r="A63" s="892"/>
      <c r="B63" s="1012"/>
      <c r="C63" s="379" t="s">
        <v>108</v>
      </c>
      <c r="D63" s="241"/>
      <c r="E63" s="241" t="s">
        <v>104</v>
      </c>
      <c r="F63" s="241" t="s">
        <v>68</v>
      </c>
      <c r="G63" s="241" t="s">
        <v>254</v>
      </c>
      <c r="H63" s="241" t="s">
        <v>51</v>
      </c>
      <c r="I63" s="241"/>
      <c r="J63" s="241"/>
      <c r="K63" s="245"/>
      <c r="L63" s="121"/>
      <c r="M63" s="546">
        <f>Благовещенская!M61+Богородская!M63+Владимирская!M58+Воздвиженская!M60+Глуховская!M61+Капустихинская!M59+Нахратовская!M59+р.п.Воскресенское!M60</f>
        <v>470674</v>
      </c>
      <c r="N63" s="546">
        <f>Благовещенская!N61+Богородская!N63+Владимирская!N58+Воздвиженская!N60+Глуховская!N61+Капустихинская!N59+Нахратовская!N59+р.п.Воскресенское!N60</f>
        <v>0</v>
      </c>
      <c r="O63" s="546">
        <f t="shared" si="16"/>
        <v>516759</v>
      </c>
      <c r="P63" s="546">
        <f>Благовещенская!P61+Богородская!P63+Владимирская!P58+Воздвиженская!P60+Глуховская!P61+Капустихинская!P59+Нахратовская!P59+р.п.Воскресенское!P60</f>
        <v>456759</v>
      </c>
      <c r="Q63" s="546">
        <f>Благовещенская!Q61+Богородская!Q63+Владимирская!Q58+Воздвиженская!Q60+Глуховская!Q61+Капустихинская!Q59+Нахратовская!Q59+р.п.Воскресенское!Q60</f>
        <v>60000</v>
      </c>
      <c r="R63" s="546">
        <f t="shared" si="17"/>
        <v>503409</v>
      </c>
      <c r="S63" s="546">
        <f>Благовещенская!S61+Богородская!S63+Владимирская!S58+Воздвиженская!S60+Глуховская!S61+Капустихинская!S59+Нахратовская!S59+р.п.Воскресенское!S60</f>
        <v>503409</v>
      </c>
      <c r="T63" s="546">
        <f>Благовещенская!T61+Богородская!T63+Владимирская!T58+Воздвиженская!T60+Глуховская!T61+Капустихинская!T59+Нахратовская!T59+р.п.Воскресенское!T60</f>
        <v>0</v>
      </c>
      <c r="U63" s="546">
        <f t="shared" si="18"/>
        <v>534358</v>
      </c>
      <c r="V63" s="546">
        <f>Благовещенская!V61+Богородская!V63+Владимирская!V58+Воздвиженская!V60+Глуховская!V61+Капустихинская!V59+Нахратовская!V59+р.п.Воскресенское!V60</f>
        <v>534358</v>
      </c>
      <c r="W63" s="546">
        <f>Благовещенская!W61+Богородская!W63+Владимирская!W58+Воздвиженская!W60+Глуховская!W61+Капустихинская!W59+Нахратовская!W59+р.п.Воскресенское!W60</f>
        <v>0</v>
      </c>
    </row>
    <row r="64" spans="1:23" x14ac:dyDescent="0.2">
      <c r="A64" s="892"/>
      <c r="B64" s="1012"/>
      <c r="C64" s="379"/>
      <c r="D64" s="241"/>
      <c r="E64" s="241" t="s">
        <v>104</v>
      </c>
      <c r="F64" s="241" t="s">
        <v>68</v>
      </c>
      <c r="G64" s="241" t="s">
        <v>512</v>
      </c>
      <c r="H64" s="241" t="s">
        <v>51</v>
      </c>
      <c r="I64" s="241"/>
      <c r="J64" s="241"/>
      <c r="K64" s="241"/>
      <c r="L64" s="121"/>
      <c r="M64" s="546"/>
      <c r="N64" s="546"/>
      <c r="O64" s="546">
        <f t="shared" si="16"/>
        <v>0</v>
      </c>
      <c r="P64" s="546"/>
      <c r="Q64" s="546"/>
      <c r="R64" s="546">
        <f t="shared" si="17"/>
        <v>0</v>
      </c>
      <c r="S64" s="552"/>
      <c r="T64" s="552"/>
      <c r="U64" s="546">
        <f t="shared" si="18"/>
        <v>0</v>
      </c>
      <c r="V64" s="552"/>
      <c r="W64" s="552"/>
    </row>
    <row r="65" spans="1:23" x14ac:dyDescent="0.2">
      <c r="A65" s="892"/>
      <c r="B65" s="1012"/>
      <c r="C65" s="379"/>
      <c r="D65" s="241"/>
      <c r="E65" s="241" t="s">
        <v>104</v>
      </c>
      <c r="F65" s="241" t="s">
        <v>68</v>
      </c>
      <c r="G65" s="241" t="s">
        <v>105</v>
      </c>
      <c r="H65" s="241" t="s">
        <v>51</v>
      </c>
      <c r="I65" s="241"/>
      <c r="J65" s="241"/>
      <c r="K65" s="241"/>
      <c r="L65" s="121"/>
      <c r="M65" s="546"/>
      <c r="N65" s="546"/>
      <c r="O65" s="546">
        <f t="shared" si="16"/>
        <v>0</v>
      </c>
      <c r="P65" s="546"/>
      <c r="Q65" s="546"/>
      <c r="R65" s="546">
        <f t="shared" si="17"/>
        <v>0</v>
      </c>
      <c r="S65" s="552"/>
      <c r="T65" s="552"/>
      <c r="U65" s="546">
        <f t="shared" si="18"/>
        <v>0</v>
      </c>
      <c r="V65" s="552"/>
      <c r="W65" s="552"/>
    </row>
    <row r="66" spans="1:23" ht="15" customHeight="1" x14ac:dyDescent="0.2">
      <c r="A66" s="892"/>
      <c r="B66" s="1012"/>
      <c r="C66" s="380" t="s">
        <v>517</v>
      </c>
      <c r="D66" s="241"/>
      <c r="E66" s="241" t="s">
        <v>104</v>
      </c>
      <c r="F66" s="241" t="s">
        <v>68</v>
      </c>
      <c r="G66" s="241" t="s">
        <v>358</v>
      </c>
      <c r="H66" s="241"/>
      <c r="I66" s="241"/>
      <c r="J66" s="241"/>
      <c r="K66" s="245"/>
      <c r="L66" s="121"/>
      <c r="M66" s="546">
        <f>р.п.Воскресенское!M64</f>
        <v>1173433.54</v>
      </c>
      <c r="N66" s="546">
        <f>р.п.Воскресенское!N64</f>
        <v>0</v>
      </c>
      <c r="O66" s="546">
        <f t="shared" si="16"/>
        <v>1179301</v>
      </c>
      <c r="P66" s="546">
        <f>р.п.Воскресенское!P64</f>
        <v>1179301</v>
      </c>
      <c r="Q66" s="546">
        <f>р.п.Воскресенское!Q64</f>
        <v>0</v>
      </c>
      <c r="R66" s="546">
        <f t="shared" si="17"/>
        <v>362156</v>
      </c>
      <c r="S66" s="546">
        <f>р.п.Воскресенское!S64</f>
        <v>362156</v>
      </c>
      <c r="T66" s="546">
        <f>р.п.Воскресенское!T64</f>
        <v>0</v>
      </c>
      <c r="U66" s="546">
        <f t="shared" si="18"/>
        <v>383886</v>
      </c>
      <c r="V66" s="546">
        <f>р.п.Воскресенское!V64</f>
        <v>383886</v>
      </c>
      <c r="W66" s="546">
        <f>р.п.Воскресенское!W64</f>
        <v>0</v>
      </c>
    </row>
    <row r="67" spans="1:23" ht="15.75" customHeight="1" x14ac:dyDescent="0.2">
      <c r="A67" s="892"/>
      <c r="B67" s="1012"/>
      <c r="C67" s="379" t="s">
        <v>111</v>
      </c>
      <c r="D67" s="241"/>
      <c r="E67" s="241" t="s">
        <v>104</v>
      </c>
      <c r="F67" s="241" t="s">
        <v>68</v>
      </c>
      <c r="G67" s="241" t="s">
        <v>255</v>
      </c>
      <c r="H67" s="241"/>
      <c r="I67" s="241"/>
      <c r="J67" s="241"/>
      <c r="K67" s="245"/>
      <c r="L67" s="121"/>
      <c r="M67" s="546">
        <f>Благовещенская!M66+Богородская!M69+Владимирская!M59+Воздвиженская!M64+Глуховская!M66+Егоровская!M68+Капустихинская!M63+Нахратовская!M60+Нестиарская!M68+Староустинская!M63+р.п.Воскресенское!M63</f>
        <v>1343651.28</v>
      </c>
      <c r="N67" s="546">
        <f>Благовещенская!N66+Богородская!N69+Владимирская!N59+Воздвиженская!N64+Глуховская!N66+Егоровская!N68+Капустихинская!N63+Нахратовская!N60+Нестиарская!N68+Староустинская!N63+р.п.Воскресенское!N63</f>
        <v>0</v>
      </c>
      <c r="O67" s="546">
        <f t="shared" si="16"/>
        <v>1365505</v>
      </c>
      <c r="P67" s="546">
        <f>Благовещенская!P66+Богородская!P69+Владимирская!P59+Воздвиженская!P64+Глуховская!P66+Егоровская!P68+Капустихинская!P63+Нахратовская!P60+Нестиарская!P68+Староустинская!P63+р.п.Воскресенское!P63</f>
        <v>1277695</v>
      </c>
      <c r="Q67" s="546">
        <f>Благовещенская!Q66+Богородская!Q69+Владимирская!Q59+Воздвиженская!Q64+Глуховская!Q66+Егоровская!Q68+Капустихинская!Q63+Нахратовская!Q60+Нестиарская!Q68+Староустинская!Q63+р.п.Воскресенское!Q63</f>
        <v>87810</v>
      </c>
      <c r="R67" s="546">
        <f t="shared" si="17"/>
        <v>1079129</v>
      </c>
      <c r="S67" s="546">
        <f>Благовещенская!S66+Богородская!S69+Владимирская!S59+Воздвиженская!S64+Глуховская!S66+Егоровская!S68+Капустихинская!S63+Нахратовская!S60+Нестиарская!S68+Староустинская!S63+р.п.Воскресенское!S63</f>
        <v>1079129</v>
      </c>
      <c r="T67" s="546">
        <f>Благовещенская!T66+Богородская!T69+Владимирская!T59+Воздвиженская!T64+Глуховская!T66+Егоровская!T68+Капустихинская!T63+Нахратовская!T60+Нестиарская!T68+Староустинская!T63+р.п.Воскресенское!T63</f>
        <v>0</v>
      </c>
      <c r="U67" s="546">
        <f t="shared" si="18"/>
        <v>1148694</v>
      </c>
      <c r="V67" s="546">
        <f>Благовещенская!V66+Богородская!V69+Владимирская!V59+Воздвиженская!V64+Глуховская!V66+Егоровская!V68+Капустихинская!V63+Нахратовская!V60+Нестиарская!V68+Староустинская!V63+р.п.Воскресенское!V63</f>
        <v>1148694</v>
      </c>
      <c r="W67" s="546">
        <f>Благовещенская!W66+Богородская!W69+Владимирская!W59+Воздвиженская!W64+Глуховская!W66+Егоровская!W68+Капустихинская!W63+Нахратовская!W60+Нестиарская!W68+Староустинская!W63+р.п.Воскресенское!W63</f>
        <v>0</v>
      </c>
    </row>
    <row r="68" spans="1:23" ht="15.75" customHeight="1" x14ac:dyDescent="0.2">
      <c r="A68" s="892"/>
      <c r="B68" s="1012"/>
      <c r="C68" s="379"/>
      <c r="D68" s="241"/>
      <c r="E68" s="241" t="s">
        <v>104</v>
      </c>
      <c r="F68" s="241" t="s">
        <v>68</v>
      </c>
      <c r="G68" s="241" t="s">
        <v>450</v>
      </c>
      <c r="H68" s="241"/>
      <c r="I68" s="241"/>
      <c r="J68" s="241"/>
      <c r="K68" s="245"/>
      <c r="L68" s="121"/>
      <c r="M68" s="546">
        <f>Староустинская!M64</f>
        <v>62300</v>
      </c>
      <c r="N68" s="546">
        <f>Староустинская!N64</f>
        <v>0</v>
      </c>
      <c r="O68" s="546">
        <f t="shared" si="16"/>
        <v>62300</v>
      </c>
      <c r="P68" s="546">
        <f>Староустинская!P64</f>
        <v>62300</v>
      </c>
      <c r="Q68" s="546">
        <f>Староустинская!Q64</f>
        <v>0</v>
      </c>
      <c r="R68" s="546">
        <f t="shared" si="17"/>
        <v>62300</v>
      </c>
      <c r="S68" s="546">
        <f>Староустинская!S64</f>
        <v>62300</v>
      </c>
      <c r="T68" s="546">
        <f>Староустинская!T64</f>
        <v>0</v>
      </c>
      <c r="U68" s="546">
        <f t="shared" si="18"/>
        <v>62300</v>
      </c>
      <c r="V68" s="546">
        <f>Староустинская!V64</f>
        <v>62300</v>
      </c>
      <c r="W68" s="546">
        <f>Староустинская!W64</f>
        <v>0</v>
      </c>
    </row>
    <row r="69" spans="1:23" ht="15.75" customHeight="1" x14ac:dyDescent="0.2">
      <c r="A69" s="892"/>
      <c r="B69" s="1012"/>
      <c r="C69" s="379" t="s">
        <v>109</v>
      </c>
      <c r="D69" s="241"/>
      <c r="E69" s="241" t="s">
        <v>104</v>
      </c>
      <c r="F69" s="241" t="s">
        <v>68</v>
      </c>
      <c r="G69" s="241" t="s">
        <v>320</v>
      </c>
      <c r="H69" s="241"/>
      <c r="I69" s="241"/>
      <c r="J69" s="241"/>
      <c r="K69" s="245"/>
      <c r="L69" s="121"/>
      <c r="M69" s="546">
        <f>Благовещенская!M64+Благовещенская!M65+Богородская!M66+Богородская!M67+Глуховская!M64+Егоровская!M58+Нахратовская!M63+Нахратовская!M62+Нестиарская!M57+р.п.Воскресенское!M61</f>
        <v>195000</v>
      </c>
      <c r="N69" s="546">
        <f>Благовещенская!N64+Благовещенская!N65+Богородская!N66+Богородская!N67+Глуховская!N64+Егоровская!N58+Нахратовская!N63+Нахратовская!N62+Нестиарская!N57+р.п.Воскресенское!N61</f>
        <v>0</v>
      </c>
      <c r="O69" s="546">
        <f t="shared" si="16"/>
        <v>383515</v>
      </c>
      <c r="P69" s="546">
        <v>186515</v>
      </c>
      <c r="Q69" s="546">
        <v>197000</v>
      </c>
      <c r="R69" s="546">
        <f t="shared" si="17"/>
        <v>204940</v>
      </c>
      <c r="S69" s="546">
        <f>Благовещенская!S64+Благовещенская!S65+Богородская!S66+Богородская!S67+Глуховская!S64+Егоровская!S58+Нахратовская!S63+Нахратовская!S62+Нестиарская!S57+р.п.Воскресенское!S61</f>
        <v>204940</v>
      </c>
      <c r="T69" s="546">
        <f>Благовещенская!T64+Благовещенская!T65+Богородская!T66+Богородская!T67+Глуховская!T64+Егоровская!T58+Нахратовская!T63+Нахратовская!T62+Нестиарская!T57+р.п.Воскресенское!T61</f>
        <v>0</v>
      </c>
      <c r="U69" s="546">
        <f t="shared" si="18"/>
        <v>216377</v>
      </c>
      <c r="V69" s="546">
        <f>Благовещенская!V64+Благовещенская!V65+Богородская!V66+Богородская!V67+Глуховская!V64+Егоровская!V58+Нахратовская!V63+Нахратовская!V62+Нестиарская!V57+р.п.Воскресенское!V61</f>
        <v>216377</v>
      </c>
      <c r="W69" s="546">
        <f>Благовещенская!W64+Благовещенская!W65+Богородская!W66+Богородская!W67+Глуховская!W64+Егоровская!W58+Нахратовская!W63+Нахратовская!W62+Нестиарская!W57+р.п.Воскресенское!W61</f>
        <v>0</v>
      </c>
    </row>
    <row r="70" spans="1:23" ht="15.75" customHeight="1" x14ac:dyDescent="0.2">
      <c r="A70" s="892"/>
      <c r="B70" s="1012"/>
      <c r="C70" s="379" t="s">
        <v>516</v>
      </c>
      <c r="D70" s="241"/>
      <c r="E70" s="241" t="s">
        <v>104</v>
      </c>
      <c r="F70" s="241" t="s">
        <v>68</v>
      </c>
      <c r="G70" s="241"/>
      <c r="H70" s="241"/>
      <c r="I70" s="241"/>
      <c r="J70" s="241"/>
      <c r="K70" s="245"/>
      <c r="L70" s="121"/>
      <c r="M70" s="546">
        <f>Благовещенская!M65+Богородская!M67+Воздвиженская!M63+Глуховская!M65+Капустихинская!M62+Нахратовская!M62</f>
        <v>16000</v>
      </c>
      <c r="N70" s="546">
        <f>Благовещенская!N65+Богородская!N67+Воздвиженская!N63+Глуховская!N65+Капустихинская!N62+Нахратовская!N62</f>
        <v>0</v>
      </c>
      <c r="O70" s="546">
        <f t="shared" si="16"/>
        <v>197540</v>
      </c>
      <c r="P70" s="546">
        <f>Благовещенская!P65+Богородская!P67+Воздвиженская!P63+Глуховская!P65+Капустихинская!P62+Нахратовская!P62</f>
        <v>15540</v>
      </c>
      <c r="Q70" s="546">
        <f>Благовещенская!Q65+Богородская!Q67+Воздвиженская!Q63+Глуховская!Q65+Капустихинская!Q62+Нахратовская!Q62</f>
        <v>182000</v>
      </c>
      <c r="R70" s="546">
        <f t="shared" si="17"/>
        <v>15540</v>
      </c>
      <c r="S70" s="546">
        <f>Благовещенская!S65+Богородская!S67+Воздвиженская!S63+Глуховская!S65+Капустихинская!S62+Нахратовская!S62</f>
        <v>15540</v>
      </c>
      <c r="T70" s="546">
        <f>Благовещенская!T65+Богородская!T67+Воздвиженская!T63+Глуховская!T65+Капустихинская!T62+Нахратовская!T62</f>
        <v>0</v>
      </c>
      <c r="U70" s="546">
        <f t="shared" si="18"/>
        <v>15915</v>
      </c>
      <c r="V70" s="546">
        <f>Благовещенская!V65+Богородская!V67+Воздвиженская!V63+Глуховская!V65+Капустихинская!V62+Нахратовская!V62</f>
        <v>15915</v>
      </c>
      <c r="W70" s="546">
        <f>Благовещенская!W65+Богородская!W67+Воздвиженская!W63+Глуховская!W65+Капустихинская!W62+Нахратовская!W62</f>
        <v>0</v>
      </c>
    </row>
    <row r="71" spans="1:23" ht="15.75" customHeight="1" x14ac:dyDescent="0.2">
      <c r="A71" s="892"/>
      <c r="B71" s="1012"/>
      <c r="C71" s="379" t="s">
        <v>507</v>
      </c>
      <c r="D71" s="241"/>
      <c r="E71" s="241" t="s">
        <v>104</v>
      </c>
      <c r="F71" s="241" t="s">
        <v>68</v>
      </c>
      <c r="G71" s="241"/>
      <c r="H71" s="241"/>
      <c r="I71" s="241"/>
      <c r="J71" s="241"/>
      <c r="K71" s="245"/>
      <c r="L71" s="121"/>
      <c r="M71" s="546">
        <f>Богородская!M68</f>
        <v>0</v>
      </c>
      <c r="N71" s="546">
        <f>Богородская!N68</f>
        <v>0</v>
      </c>
      <c r="O71" s="546">
        <f t="shared" si="16"/>
        <v>145000</v>
      </c>
      <c r="P71" s="546">
        <f>Богородская!P68</f>
        <v>0</v>
      </c>
      <c r="Q71" s="546">
        <f>Богородская!Q68</f>
        <v>145000</v>
      </c>
      <c r="R71" s="546">
        <f t="shared" si="17"/>
        <v>145000</v>
      </c>
      <c r="S71" s="546">
        <f>Богородская!S68</f>
        <v>145000</v>
      </c>
      <c r="T71" s="546">
        <f>Богородская!T68</f>
        <v>0</v>
      </c>
      <c r="U71" s="546">
        <f t="shared" si="18"/>
        <v>145000</v>
      </c>
      <c r="V71" s="546">
        <f>Богородская!V68</f>
        <v>145000</v>
      </c>
      <c r="W71" s="546">
        <f>Богородская!W68</f>
        <v>0</v>
      </c>
    </row>
    <row r="72" spans="1:23" ht="22.5" customHeight="1" x14ac:dyDescent="0.2">
      <c r="A72" s="635"/>
      <c r="B72" s="802"/>
      <c r="C72" s="381" t="s">
        <v>251</v>
      </c>
      <c r="D72" s="249"/>
      <c r="E72" s="250" t="s">
        <v>104</v>
      </c>
      <c r="F72" s="250" t="s">
        <v>68</v>
      </c>
      <c r="G72" s="250" t="s">
        <v>252</v>
      </c>
      <c r="H72" s="250" t="s">
        <v>51</v>
      </c>
      <c r="I72" s="241"/>
      <c r="J72" s="241"/>
      <c r="K72" s="245"/>
      <c r="L72" s="121"/>
      <c r="M72" s="546">
        <f>Владимирская!M56+Богородская!M71</f>
        <v>62500</v>
      </c>
      <c r="N72" s="546">
        <f>Владимирская!N56+Богородская!N71</f>
        <v>0</v>
      </c>
      <c r="O72" s="546">
        <f t="shared" si="16"/>
        <v>80137.5</v>
      </c>
      <c r="P72" s="546">
        <f>Владимирская!P56+Богородская!P71</f>
        <v>27637.5</v>
      </c>
      <c r="Q72" s="546">
        <f>Владимирская!Q56+Богородская!Q71</f>
        <v>52500</v>
      </c>
      <c r="R72" s="546">
        <f t="shared" si="17"/>
        <v>80137.5</v>
      </c>
      <c r="S72" s="546">
        <f>Владимирская!S56+Богородская!S71</f>
        <v>80137.5</v>
      </c>
      <c r="T72" s="546">
        <f>Владимирская!T56+Богородская!T71</f>
        <v>0</v>
      </c>
      <c r="U72" s="546">
        <f t="shared" si="18"/>
        <v>80137.5</v>
      </c>
      <c r="V72" s="546">
        <f>Владимирская!V56+Богородская!V71</f>
        <v>80137.5</v>
      </c>
      <c r="W72" s="546">
        <f>Владимирская!W56+Богородская!W71</f>
        <v>0</v>
      </c>
    </row>
    <row r="73" spans="1:23" ht="24" customHeight="1" x14ac:dyDescent="0.2">
      <c r="A73" s="126" t="s">
        <v>115</v>
      </c>
      <c r="B73" s="20" t="s">
        <v>113</v>
      </c>
      <c r="C73" s="116"/>
      <c r="D73" s="116"/>
      <c r="E73" s="25" t="s">
        <v>104</v>
      </c>
      <c r="F73" s="25" t="s">
        <v>68</v>
      </c>
      <c r="G73" s="25" t="s">
        <v>114</v>
      </c>
      <c r="H73" s="25" t="s">
        <v>51</v>
      </c>
      <c r="I73" s="39" t="s">
        <v>106</v>
      </c>
      <c r="J73" s="39" t="s">
        <v>98</v>
      </c>
      <c r="K73" s="39" t="s">
        <v>99</v>
      </c>
      <c r="L73" s="121"/>
      <c r="M73" s="546">
        <f>Благовещенская!M67+Богородская!M70+Капустихинская!M64+Нахратовская!M64+р.п.Воскресенское!M66</f>
        <v>2307710.4700000002</v>
      </c>
      <c r="N73" s="546">
        <f>Благовещенская!N67+Богородская!N70+Капустихинская!N64+Нахратовская!N64+р.п.Воскресенское!N66</f>
        <v>0</v>
      </c>
      <c r="O73" s="546">
        <f>P73+Q73</f>
        <v>2706207.04</v>
      </c>
      <c r="P73" s="546">
        <f>Благовещенская!P67+Богородская!P70+Капустихинская!P64+Нахратовская!P64+р.п.Воскресенское!P66</f>
        <v>2646207.04</v>
      </c>
      <c r="Q73" s="546">
        <f>Благовещенская!Q67+Богородская!Q70+Капустихинская!Q64+Нахратовская!Q64+р.п.Воскресенское!Q66</f>
        <v>60000</v>
      </c>
      <c r="R73" s="546">
        <f>S73+T73</f>
        <v>1947468</v>
      </c>
      <c r="S73" s="546">
        <f>Благовещенская!S67+Богородская!S70+Капустихинская!S64+Нахратовская!S64+р.п.Воскресенское!S66</f>
        <v>1947468</v>
      </c>
      <c r="T73" s="546">
        <f>Благовещенская!T67+Богородская!T70+Капустихинская!T64+Нахратовская!T64+р.п.Воскресенское!T66</f>
        <v>0</v>
      </c>
      <c r="U73" s="546">
        <f>V73+W73</f>
        <v>2060515</v>
      </c>
      <c r="V73" s="546">
        <f>Благовещенская!V67+Богородская!V70+Капустихинская!V64+Нахратовская!V64+р.п.Воскресенское!V66</f>
        <v>2060515</v>
      </c>
      <c r="W73" s="546">
        <f>Благовещенская!W67+Богородская!W70+Капустихинская!W64+Нахратовская!W64+р.п.Воскресенское!W66</f>
        <v>0</v>
      </c>
    </row>
    <row r="74" spans="1:23" ht="66.75" customHeight="1" x14ac:dyDescent="0.2">
      <c r="A74" s="126" t="s">
        <v>120</v>
      </c>
      <c r="B74" s="109" t="s">
        <v>116</v>
      </c>
      <c r="C74" s="116"/>
      <c r="D74" s="116"/>
      <c r="E74" s="116" t="s">
        <v>104</v>
      </c>
      <c r="F74" s="116" t="s">
        <v>119</v>
      </c>
      <c r="G74" s="116"/>
      <c r="H74" s="116"/>
      <c r="I74" s="116"/>
      <c r="J74" s="116"/>
      <c r="K74" s="116"/>
      <c r="L74" s="121"/>
      <c r="M74" s="546">
        <f>M75+M76</f>
        <v>393860</v>
      </c>
      <c r="N74" s="546">
        <f t="shared" ref="N74:W74" si="21">N75+N76</f>
        <v>0</v>
      </c>
      <c r="O74" s="546">
        <f t="shared" ref="O74:O81" si="22">P74+Q74</f>
        <v>416641</v>
      </c>
      <c r="P74" s="546">
        <f t="shared" si="21"/>
        <v>416641</v>
      </c>
      <c r="Q74" s="546">
        <f t="shared" si="21"/>
        <v>0</v>
      </c>
      <c r="R74" s="546">
        <f t="shared" ref="R74:R81" si="23">S74+T74</f>
        <v>375791</v>
      </c>
      <c r="S74" s="546">
        <f t="shared" si="21"/>
        <v>375791</v>
      </c>
      <c r="T74" s="546">
        <f t="shared" si="21"/>
        <v>0</v>
      </c>
      <c r="U74" s="546">
        <f t="shared" ref="U74:U81" si="24">V74+W74</f>
        <v>385340</v>
      </c>
      <c r="V74" s="546">
        <f t="shared" si="21"/>
        <v>385340</v>
      </c>
      <c r="W74" s="546">
        <f t="shared" si="21"/>
        <v>0</v>
      </c>
    </row>
    <row r="75" spans="1:23" x14ac:dyDescent="0.2">
      <c r="A75" s="126"/>
      <c r="B75" s="109" t="s">
        <v>117</v>
      </c>
      <c r="C75" s="116"/>
      <c r="D75" s="116"/>
      <c r="E75" s="250" t="s">
        <v>104</v>
      </c>
      <c r="F75" s="250" t="s">
        <v>119</v>
      </c>
      <c r="G75" s="250" t="s">
        <v>358</v>
      </c>
      <c r="H75" s="250"/>
      <c r="I75" s="250"/>
      <c r="J75" s="250"/>
      <c r="K75" s="250"/>
      <c r="L75" s="251"/>
      <c r="M75" s="546">
        <f>Староустинская!M69+Капустихинская!M67</f>
        <v>193860</v>
      </c>
      <c r="N75" s="546">
        <f>Староустинская!N69+Капустихинская!N67</f>
        <v>0</v>
      </c>
      <c r="O75" s="546">
        <f t="shared" si="22"/>
        <v>216641</v>
      </c>
      <c r="P75" s="546">
        <f>Староустинская!P69+Капустихинская!P67</f>
        <v>216641</v>
      </c>
      <c r="Q75" s="546">
        <f>Староустинская!Q69+Капустихинская!Q67</f>
        <v>0</v>
      </c>
      <c r="R75" s="546">
        <f t="shared" si="23"/>
        <v>216641</v>
      </c>
      <c r="S75" s="546">
        <f>Староустинская!S69+Капустихинская!S67</f>
        <v>216641</v>
      </c>
      <c r="T75" s="546">
        <f>Староустинская!T69+Капустихинская!T67</f>
        <v>0</v>
      </c>
      <c r="U75" s="546">
        <f t="shared" si="24"/>
        <v>216641</v>
      </c>
      <c r="V75" s="546">
        <f>Староустинская!V69+Капустихинская!V67</f>
        <v>216641</v>
      </c>
      <c r="W75" s="546">
        <f>Староустинская!W69+Капустихинская!W67</f>
        <v>0</v>
      </c>
    </row>
    <row r="76" spans="1:23" x14ac:dyDescent="0.2">
      <c r="A76" s="126"/>
      <c r="B76" s="109" t="s">
        <v>488</v>
      </c>
      <c r="C76" s="116"/>
      <c r="D76" s="116"/>
      <c r="E76" s="250" t="s">
        <v>104</v>
      </c>
      <c r="F76" s="250" t="s">
        <v>119</v>
      </c>
      <c r="G76" s="250" t="s">
        <v>509</v>
      </c>
      <c r="H76" s="250"/>
      <c r="I76" s="250"/>
      <c r="J76" s="250"/>
      <c r="K76" s="250"/>
      <c r="L76" s="251"/>
      <c r="M76" s="546">
        <f>р.п.Воскресенское!M69</f>
        <v>200000</v>
      </c>
      <c r="N76" s="546">
        <f>р.п.Воскресенское!N69</f>
        <v>0</v>
      </c>
      <c r="O76" s="546">
        <f t="shared" si="22"/>
        <v>200000</v>
      </c>
      <c r="P76" s="546">
        <f>р.п.Воскресенское!P69</f>
        <v>200000</v>
      </c>
      <c r="Q76" s="546">
        <f>р.п.Воскресенское!Q69</f>
        <v>0</v>
      </c>
      <c r="R76" s="546">
        <f t="shared" si="23"/>
        <v>159150</v>
      </c>
      <c r="S76" s="546">
        <f>р.п.Воскресенское!S69</f>
        <v>159150</v>
      </c>
      <c r="T76" s="546">
        <f>р.п.Воскресенское!T69</f>
        <v>0</v>
      </c>
      <c r="U76" s="546">
        <f t="shared" si="24"/>
        <v>168699</v>
      </c>
      <c r="V76" s="546">
        <f>р.п.Воскресенское!V69</f>
        <v>168699</v>
      </c>
      <c r="W76" s="546">
        <f>р.п.Воскресенское!W69</f>
        <v>0</v>
      </c>
    </row>
    <row r="77" spans="1:23" ht="22.5" x14ac:dyDescent="0.2">
      <c r="A77" s="126" t="s">
        <v>324</v>
      </c>
      <c r="B77" s="109" t="s">
        <v>121</v>
      </c>
      <c r="C77" s="116"/>
      <c r="D77" s="116"/>
      <c r="E77" s="116" t="s">
        <v>104</v>
      </c>
      <c r="F77" s="116" t="s">
        <v>68</v>
      </c>
      <c r="G77" s="116" t="s">
        <v>122</v>
      </c>
      <c r="H77" s="116"/>
      <c r="I77" s="116"/>
      <c r="J77" s="116"/>
      <c r="K77" s="116"/>
      <c r="L77" s="121"/>
      <c r="M77" s="546">
        <f>Благовещенская!M71+Богородская!M75+Владимирская!M68+Воздвиженская!M69+Глуховская!M71+Егоровская!M69+Капустихинская!M68+Нахратовская!M68+Нестиарская!M69+Староустинская!M70+р.п.Воскресенское!M72</f>
        <v>550616.71</v>
      </c>
      <c r="N77" s="546">
        <f>Благовещенская!N71+Богородская!N75+Владимирская!N68+Воздвиженская!N69+Глуховская!N71+Егоровская!N69+Капустихинская!N68+Нахратовская!N68+Нестиарская!N69+Староустинская!N70+р.п.Воскресенское!N72</f>
        <v>0</v>
      </c>
      <c r="O77" s="546">
        <f t="shared" si="22"/>
        <v>678295</v>
      </c>
      <c r="P77" s="546">
        <f>Благовещенская!P71+Богородская!P75+Владимирская!P68+Воздвиженская!P69+Глуховская!P71+Егоровская!P69+Капустихинская!P68+Нахратовская!P68+Нестиарская!P69+Староустинская!P70+р.п.Воскресенское!P72</f>
        <v>551295</v>
      </c>
      <c r="Q77" s="546">
        <f>Благовещенская!Q71+Богородская!Q75+Владимирская!Q68+Воздвиженская!Q69+Глуховская!Q71+Егоровская!Q69+Капустихинская!Q68+Нахратовская!Q68+Нестиарская!Q69+Староустинская!Q70+р.п.Воскресенское!Q72</f>
        <v>127000</v>
      </c>
      <c r="R77" s="546">
        <f t="shared" si="23"/>
        <v>447255</v>
      </c>
      <c r="S77" s="546">
        <f>Благовещенская!S71+Богородская!S75+Владимирская!S68+Воздвиженская!S69+Глуховская!S71+Егоровская!S69+Капустихинская!S68+Нахратовская!S68+Нестиарская!S69+Староустинская!S70+р.п.Воскресенское!S72</f>
        <v>447255</v>
      </c>
      <c r="T77" s="546">
        <f>Благовещенская!T71+Богородская!T75+Владимирская!T68+Воздвиженская!T69+Глуховская!T71+Егоровская!T69+Капустихинская!T68+Нахратовская!T68+Нестиарская!T69+Староустинская!T70+р.п.Воскресенское!T72</f>
        <v>0</v>
      </c>
      <c r="U77" s="546">
        <f t="shared" si="24"/>
        <v>472527</v>
      </c>
      <c r="V77" s="546">
        <f>Благовещенская!V71+Богородская!V75+Владимирская!V68+Воздвиженская!V69+Глуховская!V71+Егоровская!V69+Капустихинская!V68+Нахратовская!V68+Нестиарская!V69+Староустинская!V70+р.п.Воскресенское!V72</f>
        <v>472527</v>
      </c>
      <c r="W77" s="546">
        <f>Благовещенская!W71+Богородская!W75+Владимирская!W68+Воздвиженская!W69+Глуховская!W71+Егоровская!W69+Капустихинская!W68+Нахратовская!W68+Нестиарская!W69+Староустинская!W70+р.п.Воскресенское!W72</f>
        <v>0</v>
      </c>
    </row>
    <row r="78" spans="1:23" ht="61.5" customHeight="1" x14ac:dyDescent="0.2">
      <c r="A78" s="36" t="s">
        <v>455</v>
      </c>
      <c r="B78" s="20" t="s">
        <v>452</v>
      </c>
      <c r="C78" s="25"/>
      <c r="D78" s="25"/>
      <c r="E78" s="25" t="s">
        <v>37</v>
      </c>
      <c r="F78" s="25" t="s">
        <v>453</v>
      </c>
      <c r="G78" s="25" t="s">
        <v>454</v>
      </c>
      <c r="H78" s="25" t="s">
        <v>51</v>
      </c>
      <c r="I78" s="116"/>
      <c r="J78" s="116"/>
      <c r="K78" s="116"/>
      <c r="L78" s="121"/>
      <c r="M78" s="546">
        <f>р.п.Воскресенское!M71</f>
        <v>70000</v>
      </c>
      <c r="N78" s="546">
        <f>р.п.Воскресенское!N71</f>
        <v>0</v>
      </c>
      <c r="O78" s="546">
        <f t="shared" si="22"/>
        <v>70000</v>
      </c>
      <c r="P78" s="546">
        <f>р.п.Воскресенское!P71</f>
        <v>70000</v>
      </c>
      <c r="Q78" s="546">
        <f>р.п.Воскресенское!Q71</f>
        <v>0</v>
      </c>
      <c r="R78" s="546">
        <f t="shared" si="23"/>
        <v>74270</v>
      </c>
      <c r="S78" s="546">
        <f>р.п.Воскресенское!S71</f>
        <v>74270</v>
      </c>
      <c r="T78" s="546">
        <f>р.п.Воскресенское!T71</f>
        <v>0</v>
      </c>
      <c r="U78" s="546">
        <f t="shared" si="24"/>
        <v>78726</v>
      </c>
      <c r="V78" s="546">
        <f>р.п.Воскресенское!V71</f>
        <v>78726</v>
      </c>
      <c r="W78" s="546">
        <f>р.п.Воскресенское!W71</f>
        <v>0</v>
      </c>
    </row>
    <row r="79" spans="1:23" ht="22.5" x14ac:dyDescent="0.2">
      <c r="A79" s="126" t="s">
        <v>123</v>
      </c>
      <c r="B79" s="109" t="s">
        <v>124</v>
      </c>
      <c r="C79" s="116"/>
      <c r="D79" s="116"/>
      <c r="E79" s="116"/>
      <c r="F79" s="130"/>
      <c r="G79" s="130"/>
      <c r="H79" s="116"/>
      <c r="I79" s="116"/>
      <c r="J79" s="116"/>
      <c r="K79" s="116"/>
      <c r="L79" s="121"/>
      <c r="M79" s="546">
        <f>M80+M81</f>
        <v>101200</v>
      </c>
      <c r="N79" s="546">
        <f t="shared" ref="N79:W79" si="25">N80+N81</f>
        <v>0</v>
      </c>
      <c r="O79" s="546">
        <f t="shared" si="22"/>
        <v>101480</v>
      </c>
      <c r="P79" s="546">
        <f t="shared" si="25"/>
        <v>101480</v>
      </c>
      <c r="Q79" s="546">
        <f t="shared" si="25"/>
        <v>0</v>
      </c>
      <c r="R79" s="546">
        <f t="shared" si="23"/>
        <v>70920</v>
      </c>
      <c r="S79" s="546">
        <f t="shared" si="25"/>
        <v>70920</v>
      </c>
      <c r="T79" s="546">
        <f t="shared" si="25"/>
        <v>0</v>
      </c>
      <c r="U79" s="546">
        <f t="shared" si="24"/>
        <v>75914</v>
      </c>
      <c r="V79" s="546">
        <f t="shared" si="25"/>
        <v>75914</v>
      </c>
      <c r="W79" s="546">
        <f t="shared" si="25"/>
        <v>0</v>
      </c>
    </row>
    <row r="80" spans="1:23" ht="45" x14ac:dyDescent="0.2">
      <c r="A80" s="117" t="s">
        <v>256</v>
      </c>
      <c r="B80" s="109" t="s">
        <v>257</v>
      </c>
      <c r="C80" s="111"/>
      <c r="D80" s="111"/>
      <c r="E80" s="111" t="s">
        <v>36</v>
      </c>
      <c r="F80" s="111" t="s">
        <v>59</v>
      </c>
      <c r="G80" s="111" t="s">
        <v>60</v>
      </c>
      <c r="H80" s="111" t="s">
        <v>51</v>
      </c>
      <c r="I80" s="111"/>
      <c r="J80" s="111"/>
      <c r="K80" s="111"/>
      <c r="L80" s="111"/>
      <c r="M80" s="546">
        <f>Егоровская!M71+Капустихинская!M70+Нестиарская!M71+р.п.Воскресенское!M74+Владимирская!M70</f>
        <v>97200</v>
      </c>
      <c r="N80" s="546">
        <f>Егоровская!N71+Капустихинская!N70+Нестиарская!N71+р.п.Воскресенское!N74+Владимирская!N70</f>
        <v>0</v>
      </c>
      <c r="O80" s="546">
        <f t="shared" si="22"/>
        <v>97480</v>
      </c>
      <c r="P80" s="546">
        <f>Егоровская!P71+Капустихинская!P70+Нестиарская!P71+р.п.Воскресенское!P74+Владимирская!P70</f>
        <v>97480</v>
      </c>
      <c r="Q80" s="546">
        <f>Егоровская!Q71+Капустихинская!Q70+Нестиарская!Q71+р.п.Воскресенское!Q74+Владимирская!Q70</f>
        <v>0</v>
      </c>
      <c r="R80" s="546">
        <f t="shared" si="23"/>
        <v>66920</v>
      </c>
      <c r="S80" s="546">
        <f>Егоровская!S71+Капустихинская!S70+Нестиарская!S71+р.п.Воскресенское!S74+Владимирская!S70</f>
        <v>66920</v>
      </c>
      <c r="T80" s="546">
        <f>Егоровская!T71+Капустихинская!T70+Нестиарская!T71+р.п.Воскресенское!T74+Владимирская!T70</f>
        <v>0</v>
      </c>
      <c r="U80" s="546">
        <f t="shared" si="24"/>
        <v>71914</v>
      </c>
      <c r="V80" s="546">
        <f>Егоровская!V71+Капустихинская!V70+Нестиарская!V71+р.п.Воскресенское!V74+Владимирская!V70</f>
        <v>71914</v>
      </c>
      <c r="W80" s="546">
        <f>Егоровская!W71+Капустихинская!W70+Нестиарская!W71+р.п.Воскресенское!W74+Владимирская!W70</f>
        <v>0</v>
      </c>
    </row>
    <row r="81" spans="1:23" ht="66.75" customHeight="1" x14ac:dyDescent="0.2">
      <c r="A81" s="117" t="s">
        <v>258</v>
      </c>
      <c r="B81" s="109" t="s">
        <v>259</v>
      </c>
      <c r="C81" s="111"/>
      <c r="D81" s="111"/>
      <c r="E81" s="111" t="s">
        <v>260</v>
      </c>
      <c r="F81" s="111" t="s">
        <v>119</v>
      </c>
      <c r="G81" s="247" t="s">
        <v>261</v>
      </c>
      <c r="H81" s="111" t="s">
        <v>51</v>
      </c>
      <c r="I81" s="111"/>
      <c r="J81" s="111"/>
      <c r="K81" s="111"/>
      <c r="L81" s="131"/>
      <c r="M81" s="554">
        <f>Владимирская!M71+Егоровская!M72+Капустихинская!M71+Нахратовская!M71+Нестиарская!M72+Староустинская!M73</f>
        <v>4000</v>
      </c>
      <c r="N81" s="554">
        <f>Владимирская!N71+Егоровская!N72+Капустихинская!N71+Нахратовская!N71+Нестиарская!N72+Староустинская!N73</f>
        <v>0</v>
      </c>
      <c r="O81" s="546">
        <f t="shared" si="22"/>
        <v>4000</v>
      </c>
      <c r="P81" s="554">
        <f>Владимирская!P71+Егоровская!P72+Капустихинская!P71+Нахратовская!P71+Нестиарская!P72+Староустинская!P73</f>
        <v>4000</v>
      </c>
      <c r="Q81" s="554">
        <f>Владимирская!Q71+Егоровская!Q72+Капустихинская!Q71+Нахратовская!Q71+Нестиарская!Q72+Староустинская!Q73</f>
        <v>0</v>
      </c>
      <c r="R81" s="546">
        <f t="shared" si="23"/>
        <v>4000</v>
      </c>
      <c r="S81" s="554">
        <f>Владимирская!S71+Егоровская!S72+Капустихинская!S71+Нахратовская!S71+Нестиарская!S72+Староустинская!S73</f>
        <v>4000</v>
      </c>
      <c r="T81" s="554">
        <f>Владимирская!T71+Егоровская!T72+Капустихинская!T71+Нахратовская!T71+Нестиарская!T72+Староустинская!T73</f>
        <v>0</v>
      </c>
      <c r="U81" s="546">
        <f t="shared" si="24"/>
        <v>4000</v>
      </c>
      <c r="V81" s="554">
        <f>Владимирская!V71+Егоровская!V72+Капустихинская!V71+Нахратовская!V71+Нестиарская!V72+Староустинская!V73</f>
        <v>4000</v>
      </c>
      <c r="W81" s="554">
        <f>Владимирская!W71+Егоровская!W72+Капустихинская!W71+Нахратовская!W71+Нестиарская!W72+Староустинская!W73</f>
        <v>0</v>
      </c>
    </row>
    <row r="82" spans="1:23" ht="24" customHeight="1" x14ac:dyDescent="0.2">
      <c r="A82" s="1000" t="s">
        <v>262</v>
      </c>
      <c r="B82" s="1005"/>
      <c r="C82" s="1005"/>
      <c r="D82" s="1005"/>
      <c r="E82" s="1005"/>
      <c r="F82" s="1005"/>
      <c r="G82" s="1005"/>
      <c r="H82" s="1005"/>
      <c r="I82" s="1005"/>
      <c r="J82" s="1005"/>
      <c r="K82" s="1005"/>
      <c r="L82" s="257"/>
      <c r="M82" s="551">
        <f>M103</f>
        <v>347000</v>
      </c>
      <c r="N82" s="551">
        <f t="shared" ref="N82:W82" si="26">N103</f>
        <v>0</v>
      </c>
      <c r="O82" s="551">
        <f t="shared" si="26"/>
        <v>347000</v>
      </c>
      <c r="P82" s="551">
        <f t="shared" si="26"/>
        <v>347000</v>
      </c>
      <c r="Q82" s="551">
        <f t="shared" si="26"/>
        <v>0</v>
      </c>
      <c r="R82" s="551">
        <f>S82+T82</f>
        <v>286470</v>
      </c>
      <c r="S82" s="551">
        <f t="shared" si="26"/>
        <v>286470</v>
      </c>
      <c r="T82" s="551">
        <f t="shared" si="26"/>
        <v>0</v>
      </c>
      <c r="U82" s="551">
        <f>V82+W82</f>
        <v>303658</v>
      </c>
      <c r="V82" s="551">
        <f t="shared" si="26"/>
        <v>303658</v>
      </c>
      <c r="W82" s="551">
        <f t="shared" si="26"/>
        <v>0</v>
      </c>
    </row>
    <row r="83" spans="1:23" x14ac:dyDescent="0.2">
      <c r="A83" s="121" t="s">
        <v>126</v>
      </c>
      <c r="B83" s="121" t="s">
        <v>127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36"/>
      <c r="M83" s="555"/>
      <c r="N83" s="555"/>
      <c r="O83" s="555"/>
      <c r="P83" s="555"/>
      <c r="Q83" s="555"/>
      <c r="R83" s="556"/>
      <c r="S83" s="556"/>
      <c r="T83" s="556"/>
      <c r="U83" s="556"/>
      <c r="V83" s="556"/>
      <c r="W83" s="556"/>
    </row>
    <row r="84" spans="1:23" ht="67.5" x14ac:dyDescent="0.2">
      <c r="A84" s="117" t="s">
        <v>128</v>
      </c>
      <c r="B84" s="126" t="s">
        <v>129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1"/>
      <c r="M84" s="546"/>
      <c r="N84" s="546"/>
      <c r="O84" s="546"/>
      <c r="P84" s="546"/>
      <c r="Q84" s="546"/>
      <c r="R84" s="556"/>
      <c r="S84" s="556"/>
      <c r="T84" s="556"/>
      <c r="U84" s="556"/>
      <c r="V84" s="556"/>
      <c r="W84" s="556"/>
    </row>
    <row r="85" spans="1:23" x14ac:dyDescent="0.2">
      <c r="A85" s="117" t="s">
        <v>130</v>
      </c>
      <c r="B85" s="117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546"/>
      <c r="N85" s="546"/>
      <c r="O85" s="546"/>
      <c r="P85" s="546"/>
      <c r="Q85" s="546"/>
      <c r="R85" s="556"/>
      <c r="S85" s="556"/>
      <c r="T85" s="556"/>
      <c r="U85" s="556"/>
      <c r="V85" s="556"/>
      <c r="W85" s="556"/>
    </row>
    <row r="86" spans="1:23" x14ac:dyDescent="0.2">
      <c r="A86" s="117"/>
      <c r="B86" s="117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546"/>
      <c r="N86" s="546"/>
      <c r="O86" s="546"/>
      <c r="P86" s="546"/>
      <c r="Q86" s="546"/>
      <c r="R86" s="556"/>
      <c r="S86" s="556"/>
      <c r="T86" s="556"/>
      <c r="U86" s="556"/>
      <c r="V86" s="556"/>
      <c r="W86" s="556"/>
    </row>
    <row r="87" spans="1:23" ht="20.25" customHeight="1" x14ac:dyDescent="0.2">
      <c r="A87" s="117" t="s">
        <v>131</v>
      </c>
      <c r="B87" s="109" t="s">
        <v>263</v>
      </c>
      <c r="C87" s="138" t="s">
        <v>35</v>
      </c>
      <c r="D87" s="111"/>
      <c r="E87" s="111"/>
      <c r="F87" s="111"/>
      <c r="G87" s="111"/>
      <c r="H87" s="111"/>
      <c r="I87" s="111"/>
      <c r="J87" s="111"/>
      <c r="K87" s="111"/>
      <c r="L87" s="111"/>
      <c r="M87" s="546"/>
      <c r="N87" s="546"/>
      <c r="O87" s="546"/>
      <c r="P87" s="546"/>
      <c r="Q87" s="546"/>
      <c r="R87" s="556"/>
      <c r="S87" s="556"/>
      <c r="T87" s="556"/>
      <c r="U87" s="556"/>
      <c r="V87" s="556"/>
      <c r="W87" s="556"/>
    </row>
    <row r="88" spans="1:23" x14ac:dyDescent="0.2">
      <c r="A88" s="117" t="s">
        <v>133</v>
      </c>
      <c r="B88" s="117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546"/>
      <c r="N88" s="546"/>
      <c r="O88" s="546"/>
      <c r="P88" s="546"/>
      <c r="Q88" s="546"/>
      <c r="R88" s="556"/>
      <c r="S88" s="556"/>
      <c r="T88" s="556"/>
      <c r="U88" s="556"/>
      <c r="V88" s="556"/>
      <c r="W88" s="556"/>
    </row>
    <row r="89" spans="1:23" x14ac:dyDescent="0.2">
      <c r="A89" s="117"/>
      <c r="B89" s="117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546"/>
      <c r="N89" s="546"/>
      <c r="O89" s="546"/>
      <c r="P89" s="546"/>
      <c r="Q89" s="546"/>
      <c r="R89" s="556"/>
      <c r="S89" s="556"/>
      <c r="T89" s="556"/>
      <c r="U89" s="556"/>
      <c r="V89" s="556"/>
      <c r="W89" s="556"/>
    </row>
    <row r="90" spans="1:23" ht="22.5" x14ac:dyDescent="0.2">
      <c r="A90" s="117" t="s">
        <v>134</v>
      </c>
      <c r="B90" s="109" t="s">
        <v>132</v>
      </c>
      <c r="C90" s="138" t="s">
        <v>35</v>
      </c>
      <c r="D90" s="111"/>
      <c r="E90" s="111"/>
      <c r="F90" s="111"/>
      <c r="G90" s="111"/>
      <c r="H90" s="111"/>
      <c r="I90" s="111"/>
      <c r="J90" s="111"/>
      <c r="K90" s="111"/>
      <c r="L90" s="111"/>
      <c r="M90" s="546"/>
      <c r="N90" s="546"/>
      <c r="O90" s="546"/>
      <c r="P90" s="546"/>
      <c r="Q90" s="546"/>
      <c r="R90" s="556"/>
      <c r="S90" s="556"/>
      <c r="T90" s="556"/>
      <c r="U90" s="556"/>
      <c r="V90" s="556"/>
      <c r="W90" s="556"/>
    </row>
    <row r="91" spans="1:23" x14ac:dyDescent="0.2">
      <c r="A91" s="117" t="s">
        <v>136</v>
      </c>
      <c r="B91" s="109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546"/>
      <c r="N91" s="546"/>
      <c r="O91" s="546"/>
      <c r="P91" s="546"/>
      <c r="Q91" s="546"/>
      <c r="R91" s="556"/>
      <c r="S91" s="556"/>
      <c r="T91" s="556"/>
      <c r="U91" s="556"/>
      <c r="V91" s="556"/>
      <c r="W91" s="556"/>
    </row>
    <row r="92" spans="1:23" x14ac:dyDescent="0.2">
      <c r="A92" s="117" t="s">
        <v>137</v>
      </c>
      <c r="B92" s="121" t="s">
        <v>138</v>
      </c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546"/>
      <c r="N92" s="546"/>
      <c r="O92" s="546"/>
      <c r="P92" s="546"/>
      <c r="Q92" s="546"/>
      <c r="R92" s="556"/>
      <c r="S92" s="556"/>
      <c r="T92" s="556"/>
      <c r="U92" s="556"/>
      <c r="V92" s="556"/>
      <c r="W92" s="556"/>
    </row>
    <row r="93" spans="1:23" ht="67.5" x14ac:dyDescent="0.2">
      <c r="A93" s="117" t="s">
        <v>139</v>
      </c>
      <c r="B93" s="126" t="s">
        <v>140</v>
      </c>
      <c r="C93" s="117"/>
      <c r="D93" s="117"/>
      <c r="E93" s="117"/>
      <c r="F93" s="117"/>
      <c r="G93" s="117"/>
      <c r="H93" s="117"/>
      <c r="I93" s="117"/>
      <c r="J93" s="117"/>
      <c r="K93" s="111"/>
      <c r="L93" s="111"/>
      <c r="M93" s="546"/>
      <c r="N93" s="546"/>
      <c r="O93" s="546"/>
      <c r="P93" s="546"/>
      <c r="Q93" s="546"/>
      <c r="R93" s="556"/>
      <c r="S93" s="556"/>
      <c r="T93" s="556"/>
      <c r="U93" s="556"/>
      <c r="V93" s="556"/>
      <c r="W93" s="556"/>
    </row>
    <row r="94" spans="1:23" x14ac:dyDescent="0.2">
      <c r="A94" s="117" t="s">
        <v>130</v>
      </c>
      <c r="B94" s="117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546"/>
      <c r="N94" s="546"/>
      <c r="O94" s="546"/>
      <c r="P94" s="546"/>
      <c r="Q94" s="546"/>
      <c r="R94" s="556"/>
      <c r="S94" s="556"/>
      <c r="T94" s="556"/>
      <c r="U94" s="556"/>
      <c r="V94" s="556"/>
      <c r="W94" s="556"/>
    </row>
    <row r="95" spans="1:23" x14ac:dyDescent="0.2">
      <c r="A95" s="117"/>
      <c r="B95" s="117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546"/>
      <c r="N95" s="546"/>
      <c r="O95" s="546"/>
      <c r="P95" s="546"/>
      <c r="Q95" s="546"/>
      <c r="R95" s="556"/>
      <c r="S95" s="556"/>
      <c r="T95" s="556"/>
      <c r="U95" s="556"/>
      <c r="V95" s="556"/>
      <c r="W95" s="556"/>
    </row>
    <row r="96" spans="1:23" ht="45" x14ac:dyDescent="0.2">
      <c r="A96" s="117" t="s">
        <v>141</v>
      </c>
      <c r="B96" s="109" t="s">
        <v>264</v>
      </c>
      <c r="C96" s="138" t="s">
        <v>35</v>
      </c>
      <c r="D96" s="111"/>
      <c r="E96" s="111"/>
      <c r="F96" s="111"/>
      <c r="G96" s="111"/>
      <c r="H96" s="111"/>
      <c r="I96" s="111"/>
      <c r="J96" s="111"/>
      <c r="K96" s="111"/>
      <c r="L96" s="111"/>
      <c r="M96" s="546"/>
      <c r="N96" s="546"/>
      <c r="O96" s="546"/>
      <c r="P96" s="546"/>
      <c r="Q96" s="546"/>
      <c r="R96" s="556"/>
      <c r="S96" s="556"/>
      <c r="T96" s="556"/>
      <c r="U96" s="556"/>
      <c r="V96" s="556"/>
      <c r="W96" s="556"/>
    </row>
    <row r="97" spans="1:23" x14ac:dyDescent="0.2">
      <c r="A97" s="117" t="s">
        <v>143</v>
      </c>
      <c r="B97" s="117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546"/>
      <c r="N97" s="546"/>
      <c r="O97" s="546"/>
      <c r="P97" s="546"/>
      <c r="Q97" s="546"/>
      <c r="R97" s="556"/>
      <c r="S97" s="556"/>
      <c r="T97" s="556"/>
      <c r="U97" s="556"/>
      <c r="V97" s="556"/>
      <c r="W97" s="556"/>
    </row>
    <row r="98" spans="1:23" x14ac:dyDescent="0.2">
      <c r="A98" s="117"/>
      <c r="B98" s="117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546"/>
      <c r="N98" s="546"/>
      <c r="O98" s="546"/>
      <c r="P98" s="546"/>
      <c r="Q98" s="546"/>
      <c r="R98" s="556"/>
      <c r="S98" s="556"/>
      <c r="T98" s="556"/>
      <c r="U98" s="556"/>
      <c r="V98" s="556"/>
      <c r="W98" s="556"/>
    </row>
    <row r="99" spans="1:23" ht="22.5" x14ac:dyDescent="0.2">
      <c r="A99" s="117" t="s">
        <v>144</v>
      </c>
      <c r="B99" s="109" t="s">
        <v>142</v>
      </c>
      <c r="C99" s="138" t="s">
        <v>35</v>
      </c>
      <c r="D99" s="111"/>
      <c r="E99" s="111"/>
      <c r="F99" s="111"/>
      <c r="G99" s="111"/>
      <c r="H99" s="111"/>
      <c r="I99" s="111"/>
      <c r="J99" s="111"/>
      <c r="K99" s="111"/>
      <c r="L99" s="111"/>
      <c r="M99" s="546"/>
      <c r="N99" s="546"/>
      <c r="O99" s="546"/>
      <c r="P99" s="546"/>
      <c r="Q99" s="546"/>
      <c r="R99" s="556"/>
      <c r="S99" s="556"/>
      <c r="T99" s="556"/>
      <c r="U99" s="556"/>
      <c r="V99" s="556"/>
      <c r="W99" s="556"/>
    </row>
    <row r="100" spans="1:23" x14ac:dyDescent="0.2">
      <c r="A100" s="117" t="s">
        <v>146</v>
      </c>
      <c r="B100" s="109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546"/>
      <c r="N100" s="546"/>
      <c r="O100" s="546"/>
      <c r="P100" s="546"/>
      <c r="Q100" s="546"/>
      <c r="R100" s="556"/>
      <c r="S100" s="556"/>
      <c r="T100" s="556"/>
      <c r="U100" s="556"/>
      <c r="V100" s="556"/>
      <c r="W100" s="556"/>
    </row>
    <row r="101" spans="1:23" x14ac:dyDescent="0.2">
      <c r="A101" s="117"/>
      <c r="B101" s="109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546"/>
      <c r="N101" s="546"/>
      <c r="O101" s="546"/>
      <c r="P101" s="546"/>
      <c r="Q101" s="546"/>
      <c r="R101" s="556"/>
      <c r="S101" s="556"/>
      <c r="T101" s="556"/>
      <c r="U101" s="556"/>
      <c r="V101" s="556"/>
      <c r="W101" s="556"/>
    </row>
    <row r="102" spans="1:23" x14ac:dyDescent="0.2">
      <c r="A102" s="117"/>
      <c r="B102" s="109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546"/>
      <c r="N102" s="546"/>
      <c r="O102" s="546"/>
      <c r="P102" s="546"/>
      <c r="Q102" s="546"/>
      <c r="R102" s="556"/>
      <c r="S102" s="556"/>
      <c r="T102" s="556"/>
      <c r="U102" s="556"/>
      <c r="V102" s="556"/>
      <c r="W102" s="556"/>
    </row>
    <row r="103" spans="1:23" x14ac:dyDescent="0.2">
      <c r="A103" s="121" t="s">
        <v>147</v>
      </c>
      <c r="B103" s="769" t="s">
        <v>148</v>
      </c>
      <c r="C103" s="770"/>
      <c r="D103" s="770"/>
      <c r="E103" s="770"/>
      <c r="F103" s="770"/>
      <c r="G103" s="770"/>
      <c r="H103" s="770"/>
      <c r="I103" s="770"/>
      <c r="J103" s="770"/>
      <c r="K103" s="770"/>
      <c r="L103" s="134"/>
      <c r="M103" s="557">
        <f>M105+M107</f>
        <v>347000</v>
      </c>
      <c r="N103" s="557">
        <f t="shared" ref="N103:W103" si="27">N105+N107</f>
        <v>0</v>
      </c>
      <c r="O103" s="557">
        <f t="shared" si="27"/>
        <v>347000</v>
      </c>
      <c r="P103" s="557">
        <f t="shared" si="27"/>
        <v>347000</v>
      </c>
      <c r="Q103" s="557">
        <f t="shared" si="27"/>
        <v>0</v>
      </c>
      <c r="R103" s="557">
        <f t="shared" si="27"/>
        <v>286470</v>
      </c>
      <c r="S103" s="557">
        <f t="shared" si="27"/>
        <v>286470</v>
      </c>
      <c r="T103" s="557">
        <f t="shared" si="27"/>
        <v>0</v>
      </c>
      <c r="U103" s="557">
        <f t="shared" si="27"/>
        <v>303658</v>
      </c>
      <c r="V103" s="557">
        <f t="shared" si="27"/>
        <v>303658</v>
      </c>
      <c r="W103" s="557">
        <f t="shared" si="27"/>
        <v>0</v>
      </c>
    </row>
    <row r="104" spans="1:23" ht="27.75" customHeight="1" x14ac:dyDescent="0.2">
      <c r="A104" s="629" t="s">
        <v>149</v>
      </c>
      <c r="B104" s="621" t="s">
        <v>456</v>
      </c>
      <c r="C104" s="1013" t="s">
        <v>35</v>
      </c>
      <c r="D104" s="1014"/>
      <c r="E104" s="25" t="s">
        <v>37</v>
      </c>
      <c r="F104" s="25" t="s">
        <v>74</v>
      </c>
      <c r="G104" s="25"/>
      <c r="H104" s="25"/>
      <c r="I104" s="25" t="s">
        <v>442</v>
      </c>
      <c r="J104" s="25" t="s">
        <v>443</v>
      </c>
      <c r="K104" s="25" t="s">
        <v>444</v>
      </c>
      <c r="L104" s="45"/>
      <c r="M104" s="558"/>
      <c r="N104" s="558"/>
      <c r="O104" s="558"/>
      <c r="P104" s="558"/>
      <c r="Q104" s="558"/>
      <c r="R104" s="556"/>
      <c r="S104" s="556"/>
      <c r="T104" s="556"/>
      <c r="U104" s="556"/>
      <c r="V104" s="556"/>
      <c r="W104" s="556"/>
    </row>
    <row r="105" spans="1:23" ht="15.75" customHeight="1" x14ac:dyDescent="0.2">
      <c r="A105" s="890"/>
      <c r="B105" s="1012"/>
      <c r="C105" s="1013"/>
      <c r="D105" s="1014"/>
      <c r="E105" s="22" t="s">
        <v>37</v>
      </c>
      <c r="F105" s="22" t="s">
        <v>74</v>
      </c>
      <c r="G105" s="22" t="s">
        <v>457</v>
      </c>
      <c r="H105" s="22" t="s">
        <v>458</v>
      </c>
      <c r="I105" s="22"/>
      <c r="J105" s="22"/>
      <c r="K105" s="22"/>
      <c r="L105" s="22"/>
      <c r="M105" s="553">
        <f>р.п.Воскресенское!M99</f>
        <v>100000</v>
      </c>
      <c r="N105" s="553">
        <f>р.п.Воскресенское!N99</f>
        <v>0</v>
      </c>
      <c r="O105" s="553">
        <f>р.п.Воскресенское!O99</f>
        <v>100000</v>
      </c>
      <c r="P105" s="553">
        <f>р.п.Воскресенское!P99</f>
        <v>100000</v>
      </c>
      <c r="Q105" s="553">
        <f>р.п.Воскресенское!Q99</f>
        <v>0</v>
      </c>
      <c r="R105" s="553">
        <f>S105+T105</f>
        <v>74270</v>
      </c>
      <c r="S105" s="553">
        <f>р.п.Воскресенское!S99</f>
        <v>74270</v>
      </c>
      <c r="T105" s="553">
        <f>р.п.Воскресенское!T99</f>
        <v>0</v>
      </c>
      <c r="U105" s="553">
        <f>V105+W105</f>
        <v>78726</v>
      </c>
      <c r="V105" s="553">
        <f>р.п.Воскресенское!V99</f>
        <v>78726</v>
      </c>
      <c r="W105" s="553">
        <f>р.п.Воскресенское!W99</f>
        <v>0</v>
      </c>
    </row>
    <row r="106" spans="1:23" ht="16.5" customHeight="1" x14ac:dyDescent="0.2">
      <c r="A106" s="891"/>
      <c r="B106" s="802"/>
      <c r="C106" s="1013"/>
      <c r="D106" s="1014"/>
      <c r="E106" s="22"/>
      <c r="F106" s="22"/>
      <c r="G106" s="22"/>
      <c r="H106" s="22"/>
      <c r="I106" s="22"/>
      <c r="J106" s="22"/>
      <c r="K106" s="22"/>
      <c r="L106" s="22"/>
      <c r="M106" s="553"/>
      <c r="N106" s="553"/>
      <c r="O106" s="553"/>
      <c r="P106" s="553"/>
      <c r="Q106" s="553"/>
      <c r="R106" s="553"/>
      <c r="S106" s="553"/>
      <c r="T106" s="556"/>
      <c r="U106" s="556"/>
      <c r="V106" s="556"/>
      <c r="W106" s="556"/>
    </row>
    <row r="107" spans="1:23" ht="57" customHeight="1" x14ac:dyDescent="0.2">
      <c r="A107" s="27" t="s">
        <v>150</v>
      </c>
      <c r="B107" s="20" t="s">
        <v>460</v>
      </c>
      <c r="C107" s="138" t="s">
        <v>35</v>
      </c>
      <c r="D107" s="111"/>
      <c r="E107" s="22" t="s">
        <v>104</v>
      </c>
      <c r="F107" s="22" t="s">
        <v>36</v>
      </c>
      <c r="G107" s="22" t="s">
        <v>461</v>
      </c>
      <c r="H107" s="22" t="s">
        <v>458</v>
      </c>
      <c r="I107" s="22"/>
      <c r="J107" s="22"/>
      <c r="K107" s="22"/>
      <c r="L107" s="233"/>
      <c r="M107" s="559">
        <f>р.п.Воскресенское!M101</f>
        <v>247000</v>
      </c>
      <c r="N107" s="559">
        <f>р.п.Воскресенское!N101</f>
        <v>0</v>
      </c>
      <c r="O107" s="559">
        <f>р.п.Воскресенское!O101</f>
        <v>247000</v>
      </c>
      <c r="P107" s="559">
        <f>р.п.Воскресенское!P101</f>
        <v>247000</v>
      </c>
      <c r="Q107" s="559">
        <f>р.п.Воскресенское!Q101</f>
        <v>0</v>
      </c>
      <c r="R107" s="553">
        <f t="shared" ref="R107" si="28">S107+T107</f>
        <v>212200</v>
      </c>
      <c r="S107" s="553">
        <f>р.п.Воскресенское!S101</f>
        <v>212200</v>
      </c>
      <c r="T107" s="559">
        <f>р.п.Воскресенское!T101</f>
        <v>0</v>
      </c>
      <c r="U107" s="559">
        <f>V107+W107</f>
        <v>224932</v>
      </c>
      <c r="V107" s="559">
        <f>р.п.Воскресенское!V101</f>
        <v>224932</v>
      </c>
      <c r="W107" s="559">
        <f>р.п.Воскресенское!W101</f>
        <v>0</v>
      </c>
    </row>
    <row r="108" spans="1:23" x14ac:dyDescent="0.2">
      <c r="A108" s="117"/>
      <c r="B108" s="252"/>
      <c r="C108" s="139"/>
      <c r="D108" s="111"/>
      <c r="E108" s="111"/>
      <c r="F108" s="111"/>
      <c r="G108" s="111"/>
      <c r="H108" s="111"/>
      <c r="I108" s="111"/>
      <c r="J108" s="111"/>
      <c r="K108" s="111"/>
      <c r="L108" s="111"/>
      <c r="M108" s="546"/>
      <c r="N108" s="546"/>
      <c r="O108" s="546"/>
      <c r="P108" s="546"/>
      <c r="Q108" s="546"/>
      <c r="R108" s="556"/>
      <c r="S108" s="556"/>
      <c r="T108" s="556"/>
      <c r="U108" s="556"/>
      <c r="V108" s="556"/>
      <c r="W108" s="556"/>
    </row>
    <row r="109" spans="1:23" ht="12.75" customHeight="1" x14ac:dyDescent="0.2">
      <c r="A109" s="769" t="s">
        <v>265</v>
      </c>
      <c r="B109" s="779"/>
      <c r="C109" s="779"/>
      <c r="D109" s="779"/>
      <c r="E109" s="779"/>
      <c r="F109" s="779"/>
      <c r="G109" s="779"/>
      <c r="H109" s="779"/>
      <c r="I109" s="779"/>
      <c r="J109" s="779"/>
      <c r="K109" s="1006"/>
      <c r="L109" s="134"/>
      <c r="M109" s="557"/>
      <c r="N109" s="557"/>
      <c r="O109" s="557"/>
      <c r="P109" s="557"/>
      <c r="Q109" s="557"/>
      <c r="R109" s="556"/>
      <c r="S109" s="556"/>
      <c r="T109" s="556"/>
      <c r="U109" s="556"/>
      <c r="V109" s="556"/>
      <c r="W109" s="556"/>
    </row>
    <row r="110" spans="1:23" x14ac:dyDescent="0.2">
      <c r="A110" s="117" t="s">
        <v>152</v>
      </c>
      <c r="B110" s="117"/>
      <c r="C110" s="139" t="s">
        <v>35</v>
      </c>
      <c r="D110" s="111"/>
      <c r="E110" s="111"/>
      <c r="F110" s="111"/>
      <c r="G110" s="111"/>
      <c r="H110" s="111"/>
      <c r="I110" s="111"/>
      <c r="J110" s="111"/>
      <c r="K110" s="111"/>
      <c r="L110" s="111"/>
      <c r="M110" s="546"/>
      <c r="N110" s="546"/>
      <c r="O110" s="546"/>
      <c r="P110" s="546"/>
      <c r="Q110" s="546"/>
      <c r="R110" s="556"/>
      <c r="S110" s="556"/>
      <c r="T110" s="556"/>
      <c r="U110" s="556"/>
      <c r="V110" s="556"/>
      <c r="W110" s="556"/>
    </row>
    <row r="111" spans="1:23" x14ac:dyDescent="0.2">
      <c r="A111" s="117" t="s">
        <v>153</v>
      </c>
      <c r="B111" s="117"/>
      <c r="C111" s="139" t="s">
        <v>35</v>
      </c>
      <c r="D111" s="111"/>
      <c r="E111" s="111"/>
      <c r="F111" s="111"/>
      <c r="G111" s="111"/>
      <c r="H111" s="111"/>
      <c r="I111" s="111"/>
      <c r="J111" s="111"/>
      <c r="K111" s="111"/>
      <c r="L111" s="111"/>
      <c r="M111" s="546"/>
      <c r="N111" s="546"/>
      <c r="O111" s="546"/>
      <c r="P111" s="546"/>
      <c r="Q111" s="546"/>
      <c r="R111" s="556"/>
      <c r="S111" s="556"/>
      <c r="T111" s="556"/>
      <c r="U111" s="556"/>
      <c r="V111" s="556"/>
      <c r="W111" s="556"/>
    </row>
    <row r="112" spans="1:23" ht="22.5" customHeight="1" x14ac:dyDescent="0.2">
      <c r="A112" s="754" t="s">
        <v>266</v>
      </c>
      <c r="B112" s="755"/>
      <c r="C112" s="755"/>
      <c r="D112" s="755"/>
      <c r="E112" s="755"/>
      <c r="F112" s="755"/>
      <c r="G112" s="755"/>
      <c r="H112" s="755"/>
      <c r="I112" s="755"/>
      <c r="J112" s="755"/>
      <c r="K112" s="793"/>
      <c r="L112" s="140"/>
      <c r="M112" s="546"/>
      <c r="N112" s="546"/>
      <c r="O112" s="546"/>
      <c r="P112" s="546"/>
      <c r="Q112" s="546"/>
      <c r="R112" s="550"/>
      <c r="S112" s="550"/>
      <c r="T112" s="550"/>
      <c r="U112" s="550"/>
      <c r="V112" s="550"/>
      <c r="W112" s="550"/>
    </row>
    <row r="113" spans="1:23" x14ac:dyDescent="0.2">
      <c r="A113" s="128" t="s">
        <v>155</v>
      </c>
      <c r="B113" s="128"/>
      <c r="C113" s="141"/>
      <c r="D113" s="105"/>
      <c r="E113" s="105"/>
      <c r="F113" s="105"/>
      <c r="G113" s="105"/>
      <c r="H113" s="105"/>
      <c r="I113" s="105"/>
      <c r="J113" s="105"/>
      <c r="K113" s="105"/>
      <c r="L113" s="140"/>
      <c r="M113" s="546"/>
      <c r="N113" s="546"/>
      <c r="O113" s="546"/>
      <c r="P113" s="546"/>
      <c r="Q113" s="546"/>
      <c r="R113" s="556"/>
      <c r="S113" s="556"/>
      <c r="T113" s="556"/>
      <c r="U113" s="556"/>
      <c r="V113" s="556"/>
      <c r="W113" s="556"/>
    </row>
    <row r="114" spans="1:23" ht="12.75" customHeight="1" x14ac:dyDescent="0.2">
      <c r="A114" s="270" t="s">
        <v>163</v>
      </c>
      <c r="B114" s="1007" t="s">
        <v>164</v>
      </c>
      <c r="C114" s="1008"/>
      <c r="D114" s="1008"/>
      <c r="E114" s="1008"/>
      <c r="F114" s="1008"/>
      <c r="G114" s="1008"/>
      <c r="H114" s="1009"/>
      <c r="I114" s="1010"/>
      <c r="J114" s="1010"/>
      <c r="K114" s="1010"/>
      <c r="L114" s="1011"/>
      <c r="M114" s="560">
        <f>M118</f>
        <v>68416</v>
      </c>
      <c r="N114" s="560">
        <f t="shared" ref="N114:W114" si="29">N118</f>
        <v>0</v>
      </c>
      <c r="O114" s="560">
        <f t="shared" si="29"/>
        <v>85664</v>
      </c>
      <c r="P114" s="560">
        <f t="shared" si="29"/>
        <v>85664</v>
      </c>
      <c r="Q114" s="560">
        <f t="shared" si="29"/>
        <v>0</v>
      </c>
      <c r="R114" s="560">
        <f t="shared" si="29"/>
        <v>85664</v>
      </c>
      <c r="S114" s="560">
        <f t="shared" si="29"/>
        <v>85664</v>
      </c>
      <c r="T114" s="560">
        <f t="shared" si="29"/>
        <v>0</v>
      </c>
      <c r="U114" s="560">
        <f t="shared" si="29"/>
        <v>85664</v>
      </c>
      <c r="V114" s="560">
        <f t="shared" si="29"/>
        <v>85664</v>
      </c>
      <c r="W114" s="560">
        <f t="shared" si="29"/>
        <v>0</v>
      </c>
    </row>
    <row r="115" spans="1:23" ht="32.25" customHeight="1" x14ac:dyDescent="0.2">
      <c r="A115" s="271" t="s">
        <v>165</v>
      </c>
      <c r="B115" s="272" t="s">
        <v>166</v>
      </c>
      <c r="C115" s="273" t="s">
        <v>35</v>
      </c>
      <c r="D115" s="242"/>
      <c r="E115" s="245"/>
      <c r="F115" s="245"/>
      <c r="G115" s="245"/>
      <c r="H115" s="245"/>
      <c r="I115" s="245"/>
      <c r="J115" s="245"/>
      <c r="K115" s="245"/>
      <c r="L115" s="245"/>
      <c r="M115" s="546"/>
      <c r="N115" s="546"/>
      <c r="O115" s="546"/>
      <c r="P115" s="546"/>
      <c r="Q115" s="546"/>
      <c r="R115" s="556"/>
      <c r="S115" s="556"/>
      <c r="T115" s="556"/>
      <c r="U115" s="556"/>
      <c r="V115" s="556"/>
      <c r="W115" s="556"/>
    </row>
    <row r="116" spans="1:23" x14ac:dyDescent="0.2">
      <c r="A116" s="274" t="s">
        <v>33</v>
      </c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546"/>
      <c r="N116" s="546"/>
      <c r="O116" s="546"/>
      <c r="P116" s="546"/>
      <c r="Q116" s="546"/>
      <c r="R116" s="556"/>
      <c r="S116" s="556"/>
      <c r="T116" s="556"/>
      <c r="U116" s="556"/>
      <c r="V116" s="556"/>
      <c r="W116" s="556"/>
    </row>
    <row r="117" spans="1:23" x14ac:dyDescent="0.2">
      <c r="A117" s="271" t="s">
        <v>49</v>
      </c>
      <c r="B117" s="245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546"/>
      <c r="N117" s="546"/>
      <c r="O117" s="546"/>
      <c r="P117" s="546"/>
      <c r="Q117" s="546"/>
      <c r="R117" s="556"/>
      <c r="S117" s="556"/>
      <c r="T117" s="556"/>
      <c r="U117" s="556"/>
      <c r="V117" s="556"/>
      <c r="W117" s="556"/>
    </row>
    <row r="118" spans="1:23" ht="42.75" customHeight="1" x14ac:dyDescent="0.2">
      <c r="A118" s="271" t="s">
        <v>167</v>
      </c>
      <c r="B118" s="272" t="s">
        <v>168</v>
      </c>
      <c r="C118" s="275" t="s">
        <v>35</v>
      </c>
      <c r="D118" s="275"/>
      <c r="E118" s="245"/>
      <c r="F118" s="245"/>
      <c r="G118" s="245"/>
      <c r="H118" s="245"/>
      <c r="I118" s="245"/>
      <c r="J118" s="245"/>
      <c r="K118" s="245"/>
      <c r="L118" s="245"/>
      <c r="M118" s="546">
        <f>M119+M120</f>
        <v>68416</v>
      </c>
      <c r="N118" s="546">
        <f t="shared" ref="N118:W118" si="30">N119+N120</f>
        <v>0</v>
      </c>
      <c r="O118" s="546">
        <f>P118+Q118</f>
        <v>85664</v>
      </c>
      <c r="P118" s="546">
        <f t="shared" si="30"/>
        <v>85664</v>
      </c>
      <c r="Q118" s="546">
        <f t="shared" si="30"/>
        <v>0</v>
      </c>
      <c r="R118" s="546">
        <f>S118+T118</f>
        <v>85664</v>
      </c>
      <c r="S118" s="546">
        <f t="shared" si="30"/>
        <v>85664</v>
      </c>
      <c r="T118" s="546">
        <f t="shared" si="30"/>
        <v>0</v>
      </c>
      <c r="U118" s="546">
        <f>V118+W118</f>
        <v>85664</v>
      </c>
      <c r="V118" s="546">
        <f t="shared" si="30"/>
        <v>85664</v>
      </c>
      <c r="W118" s="546">
        <f t="shared" si="30"/>
        <v>0</v>
      </c>
    </row>
    <row r="119" spans="1:23" x14ac:dyDescent="0.2">
      <c r="A119" s="271" t="s">
        <v>64</v>
      </c>
      <c r="B119" s="271" t="s">
        <v>169</v>
      </c>
      <c r="C119" s="245"/>
      <c r="D119" s="245"/>
      <c r="E119" s="245" t="s">
        <v>69</v>
      </c>
      <c r="F119" s="245" t="s">
        <v>170</v>
      </c>
      <c r="G119" s="245" t="s">
        <v>60</v>
      </c>
      <c r="H119" s="245" t="s">
        <v>51</v>
      </c>
      <c r="I119" s="245"/>
      <c r="J119" s="245"/>
      <c r="K119" s="245"/>
      <c r="L119" s="245"/>
      <c r="M119" s="546">
        <v>0</v>
      </c>
      <c r="N119" s="546">
        <v>0</v>
      </c>
      <c r="O119" s="546">
        <v>0</v>
      </c>
      <c r="P119" s="546">
        <v>0</v>
      </c>
      <c r="Q119" s="546">
        <v>0</v>
      </c>
      <c r="R119" s="546">
        <v>0</v>
      </c>
      <c r="S119" s="546">
        <v>0</v>
      </c>
      <c r="T119" s="546">
        <v>0</v>
      </c>
      <c r="U119" s="546">
        <v>0</v>
      </c>
      <c r="V119" s="546">
        <v>0</v>
      </c>
      <c r="W119" s="546">
        <v>0</v>
      </c>
    </row>
    <row r="120" spans="1:23" x14ac:dyDescent="0.2">
      <c r="A120" s="271" t="s">
        <v>171</v>
      </c>
      <c r="B120" s="271" t="s">
        <v>172</v>
      </c>
      <c r="C120" s="245"/>
      <c r="D120" s="245"/>
      <c r="E120" s="245" t="s">
        <v>69</v>
      </c>
      <c r="F120" s="245" t="s">
        <v>170</v>
      </c>
      <c r="G120" s="245" t="s">
        <v>60</v>
      </c>
      <c r="H120" s="245" t="s">
        <v>51</v>
      </c>
      <c r="I120" s="245"/>
      <c r="J120" s="245"/>
      <c r="K120" s="245"/>
      <c r="L120" s="245"/>
      <c r="M120" s="546">
        <f>Благовещенская!M116+Богородская!M120+Воздвиженская!M114+Глуховская!M116</f>
        <v>68416</v>
      </c>
      <c r="N120" s="546">
        <f>Благовещенская!N116+Богородская!N120+Воздвиженская!N114+Глуховская!N116</f>
        <v>0</v>
      </c>
      <c r="O120" s="546">
        <f>P120+Q120</f>
        <v>85664</v>
      </c>
      <c r="P120" s="546">
        <f>Благовещенская!P116+Богородская!P120+Воздвиженская!P114+Глуховская!P116</f>
        <v>85664</v>
      </c>
      <c r="Q120" s="546">
        <f>Благовещенская!Q116+Богородская!Q120+Воздвиженская!Q114+Глуховская!Q116</f>
        <v>0</v>
      </c>
      <c r="R120" s="546">
        <f>S120+T120</f>
        <v>85664</v>
      </c>
      <c r="S120" s="546">
        <f>Благовещенская!S116+Богородская!S120+Воздвиженская!S114+Глуховская!S116</f>
        <v>85664</v>
      </c>
      <c r="T120" s="546">
        <f>Благовещенская!T116+Богородская!T120+Воздвиженская!T114+Глуховская!T116</f>
        <v>0</v>
      </c>
      <c r="U120" s="546">
        <f>V120+W120</f>
        <v>85664</v>
      </c>
      <c r="V120" s="546">
        <f>Благовещенская!V116+Богородская!V120+Воздвиженская!V114+Глуховская!V116</f>
        <v>85664</v>
      </c>
      <c r="W120" s="546">
        <f>Благовещенская!W116+Богородская!W120+Воздвиженская!W114+Глуховская!W116</f>
        <v>0</v>
      </c>
    </row>
    <row r="121" spans="1:23" ht="31.5" x14ac:dyDescent="0.2">
      <c r="A121" s="242" t="s">
        <v>173</v>
      </c>
      <c r="B121" s="272" t="s">
        <v>174</v>
      </c>
      <c r="C121" s="275" t="s">
        <v>35</v>
      </c>
      <c r="D121" s="245"/>
      <c r="E121" s="245"/>
      <c r="F121" s="245"/>
      <c r="G121" s="245"/>
      <c r="H121" s="245"/>
      <c r="I121" s="245"/>
      <c r="J121" s="245"/>
      <c r="K121" s="245"/>
      <c r="L121" s="245"/>
      <c r="M121" s="546"/>
      <c r="N121" s="546"/>
      <c r="O121" s="546"/>
      <c r="P121" s="546"/>
      <c r="Q121" s="546"/>
      <c r="R121" s="556"/>
      <c r="S121" s="556"/>
      <c r="T121" s="556"/>
      <c r="U121" s="556"/>
      <c r="V121" s="556"/>
      <c r="W121" s="556"/>
    </row>
    <row r="122" spans="1:23" x14ac:dyDescent="0.2">
      <c r="A122" s="117" t="s">
        <v>175</v>
      </c>
      <c r="B122" s="117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546"/>
      <c r="N122" s="546"/>
      <c r="O122" s="546"/>
      <c r="P122" s="546"/>
      <c r="Q122" s="546"/>
      <c r="R122" s="556"/>
      <c r="S122" s="556"/>
      <c r="T122" s="556"/>
      <c r="U122" s="556"/>
      <c r="V122" s="556"/>
      <c r="W122" s="556"/>
    </row>
    <row r="123" spans="1:23" x14ac:dyDescent="0.2">
      <c r="A123" s="117" t="s">
        <v>176</v>
      </c>
      <c r="B123" s="117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546"/>
      <c r="N123" s="546"/>
      <c r="O123" s="546"/>
      <c r="P123" s="546"/>
      <c r="Q123" s="546"/>
      <c r="R123" s="556"/>
      <c r="S123" s="556"/>
      <c r="T123" s="556"/>
      <c r="U123" s="556"/>
      <c r="V123" s="556"/>
      <c r="W123" s="556"/>
    </row>
    <row r="124" spans="1:23" x14ac:dyDescent="0.2">
      <c r="A124" s="121" t="s">
        <v>177</v>
      </c>
      <c r="B124" s="121" t="s">
        <v>178</v>
      </c>
      <c r="C124" s="138" t="s">
        <v>35</v>
      </c>
      <c r="D124" s="111"/>
      <c r="E124" s="111"/>
      <c r="F124" s="111"/>
      <c r="G124" s="111"/>
      <c r="H124" s="111"/>
      <c r="I124" s="111"/>
      <c r="J124" s="111"/>
      <c r="K124" s="111"/>
      <c r="L124" s="111"/>
      <c r="M124" s="546"/>
      <c r="N124" s="546"/>
      <c r="O124" s="546"/>
      <c r="P124" s="546"/>
      <c r="Q124" s="546"/>
      <c r="R124" s="556"/>
      <c r="S124" s="556"/>
      <c r="T124" s="556"/>
      <c r="U124" s="556"/>
      <c r="V124" s="556"/>
      <c r="W124" s="556"/>
    </row>
    <row r="125" spans="1:23" x14ac:dyDescent="0.2">
      <c r="A125" s="117" t="s">
        <v>179</v>
      </c>
      <c r="B125" s="117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546"/>
      <c r="N125" s="546"/>
      <c r="O125" s="546"/>
      <c r="P125" s="546"/>
      <c r="Q125" s="546"/>
      <c r="R125" s="556"/>
      <c r="S125" s="556"/>
      <c r="T125" s="556"/>
      <c r="U125" s="556"/>
      <c r="V125" s="556"/>
      <c r="W125" s="556"/>
    </row>
    <row r="126" spans="1:23" x14ac:dyDescent="0.2">
      <c r="A126" s="117" t="s">
        <v>180</v>
      </c>
      <c r="B126" s="121" t="s">
        <v>181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546"/>
      <c r="N126" s="546"/>
      <c r="O126" s="546"/>
      <c r="P126" s="546"/>
      <c r="Q126" s="546"/>
      <c r="R126" s="556"/>
      <c r="S126" s="556"/>
      <c r="T126" s="556"/>
      <c r="U126" s="556"/>
      <c r="V126" s="556"/>
      <c r="W126" s="556"/>
    </row>
    <row r="127" spans="1:23" x14ac:dyDescent="0.2">
      <c r="A127" s="117" t="s">
        <v>182</v>
      </c>
      <c r="B127" s="117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546"/>
      <c r="N127" s="546"/>
      <c r="O127" s="546"/>
      <c r="P127" s="546"/>
      <c r="Q127" s="546"/>
      <c r="R127" s="556"/>
      <c r="S127" s="556"/>
      <c r="T127" s="556"/>
      <c r="U127" s="556"/>
      <c r="V127" s="556"/>
      <c r="W127" s="556"/>
    </row>
    <row r="128" spans="1:23" x14ac:dyDescent="0.2">
      <c r="A128" s="121" t="s">
        <v>183</v>
      </c>
      <c r="B128" s="121" t="s">
        <v>184</v>
      </c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546"/>
      <c r="N128" s="546"/>
      <c r="O128" s="546"/>
      <c r="P128" s="546"/>
      <c r="Q128" s="546"/>
      <c r="R128" s="556"/>
      <c r="S128" s="556"/>
      <c r="T128" s="556"/>
      <c r="U128" s="556"/>
      <c r="V128" s="556"/>
      <c r="W128" s="556"/>
    </row>
    <row r="129" spans="1:23" x14ac:dyDescent="0.2">
      <c r="A129" s="117" t="s">
        <v>185</v>
      </c>
      <c r="B129" s="117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546"/>
      <c r="N129" s="546"/>
      <c r="O129" s="546"/>
      <c r="P129" s="546"/>
      <c r="Q129" s="546"/>
      <c r="R129" s="556"/>
      <c r="S129" s="556"/>
      <c r="T129" s="556"/>
      <c r="U129" s="556"/>
      <c r="V129" s="556"/>
      <c r="W129" s="556"/>
    </row>
    <row r="130" spans="1:23" x14ac:dyDescent="0.2">
      <c r="A130" s="142" t="s">
        <v>186</v>
      </c>
      <c r="B130" s="769" t="s">
        <v>187</v>
      </c>
      <c r="C130" s="770"/>
      <c r="D130" s="770"/>
      <c r="E130" s="770"/>
      <c r="F130" s="770"/>
      <c r="G130" s="770"/>
      <c r="H130" s="770"/>
      <c r="I130" s="770"/>
      <c r="J130" s="770"/>
      <c r="K130" s="770"/>
      <c r="L130" s="134"/>
      <c r="M130" s="557"/>
      <c r="N130" s="557"/>
      <c r="O130" s="557"/>
      <c r="P130" s="557"/>
      <c r="Q130" s="557"/>
      <c r="R130" s="556"/>
      <c r="S130" s="556"/>
      <c r="T130" s="556"/>
      <c r="U130" s="556"/>
      <c r="V130" s="556"/>
      <c r="W130" s="556"/>
    </row>
    <row r="131" spans="1:23" ht="33.75" customHeight="1" x14ac:dyDescent="0.2">
      <c r="A131" s="121" t="s">
        <v>165</v>
      </c>
      <c r="B131" s="134" t="s">
        <v>267</v>
      </c>
      <c r="C131" s="138" t="s">
        <v>35</v>
      </c>
      <c r="D131" s="134"/>
      <c r="E131" s="111"/>
      <c r="F131" s="111"/>
      <c r="G131" s="111"/>
      <c r="H131" s="111"/>
      <c r="I131" s="111"/>
      <c r="J131" s="111"/>
      <c r="K131" s="111"/>
      <c r="L131" s="111"/>
      <c r="M131" s="546"/>
      <c r="N131" s="546"/>
      <c r="O131" s="546"/>
      <c r="P131" s="546"/>
      <c r="Q131" s="546"/>
      <c r="R131" s="556"/>
      <c r="S131" s="556"/>
      <c r="T131" s="556"/>
      <c r="U131" s="556"/>
      <c r="V131" s="556"/>
      <c r="W131" s="556"/>
    </row>
    <row r="132" spans="1:23" x14ac:dyDescent="0.2">
      <c r="A132" s="117" t="s">
        <v>33</v>
      </c>
      <c r="B132" s="117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546"/>
      <c r="N132" s="546"/>
      <c r="O132" s="546"/>
      <c r="P132" s="546"/>
      <c r="Q132" s="546"/>
      <c r="R132" s="556"/>
      <c r="S132" s="556"/>
      <c r="T132" s="556"/>
      <c r="U132" s="556"/>
      <c r="V132" s="556"/>
      <c r="W132" s="556"/>
    </row>
    <row r="133" spans="1:23" x14ac:dyDescent="0.2">
      <c r="A133" s="108" t="s">
        <v>49</v>
      </c>
      <c r="B133" s="117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546"/>
      <c r="N133" s="546"/>
      <c r="O133" s="546"/>
      <c r="P133" s="546"/>
      <c r="Q133" s="546"/>
      <c r="R133" s="556"/>
      <c r="S133" s="556"/>
      <c r="T133" s="556"/>
      <c r="U133" s="556"/>
      <c r="V133" s="556"/>
      <c r="W133" s="556"/>
    </row>
    <row r="134" spans="1:23" ht="49.5" customHeight="1" x14ac:dyDescent="0.2">
      <c r="A134" s="121" t="s">
        <v>167</v>
      </c>
      <c r="B134" s="134" t="s">
        <v>268</v>
      </c>
      <c r="C134" s="138" t="s">
        <v>35</v>
      </c>
      <c r="D134" s="134"/>
      <c r="E134" s="111"/>
      <c r="F134" s="111"/>
      <c r="G134" s="111"/>
      <c r="H134" s="111"/>
      <c r="I134" s="111"/>
      <c r="J134" s="111"/>
      <c r="K134" s="111"/>
      <c r="L134" s="111"/>
      <c r="M134" s="546"/>
      <c r="N134" s="546"/>
      <c r="O134" s="546"/>
      <c r="P134" s="546"/>
      <c r="Q134" s="546"/>
      <c r="R134" s="556"/>
      <c r="S134" s="556"/>
      <c r="T134" s="556"/>
      <c r="U134" s="556"/>
      <c r="V134" s="556"/>
      <c r="W134" s="556"/>
    </row>
    <row r="135" spans="1:23" x14ac:dyDescent="0.2">
      <c r="A135" s="117" t="s">
        <v>64</v>
      </c>
      <c r="B135" s="117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546"/>
      <c r="N135" s="546"/>
      <c r="O135" s="546"/>
      <c r="P135" s="546"/>
      <c r="Q135" s="546"/>
      <c r="R135" s="556"/>
      <c r="S135" s="556"/>
      <c r="T135" s="556"/>
      <c r="U135" s="556"/>
      <c r="V135" s="556"/>
      <c r="W135" s="556"/>
    </row>
    <row r="136" spans="1:23" x14ac:dyDescent="0.2">
      <c r="A136" s="117" t="s">
        <v>81</v>
      </c>
      <c r="B136" s="117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546"/>
      <c r="N136" s="546"/>
      <c r="O136" s="546"/>
      <c r="P136" s="546"/>
      <c r="Q136" s="546"/>
      <c r="R136" s="556"/>
      <c r="S136" s="556"/>
      <c r="T136" s="556"/>
      <c r="U136" s="556"/>
      <c r="V136" s="556"/>
      <c r="W136" s="556"/>
    </row>
    <row r="137" spans="1:23" x14ac:dyDescent="0.2">
      <c r="A137" s="142" t="s">
        <v>188</v>
      </c>
      <c r="B137" s="769" t="s">
        <v>269</v>
      </c>
      <c r="C137" s="770"/>
      <c r="D137" s="770"/>
      <c r="E137" s="770"/>
      <c r="F137" s="770"/>
      <c r="G137" s="770"/>
      <c r="H137" s="770"/>
      <c r="I137" s="770"/>
      <c r="J137" s="770"/>
      <c r="K137" s="770"/>
      <c r="L137" s="134"/>
      <c r="M137" s="557"/>
      <c r="N137" s="557"/>
      <c r="O137" s="557"/>
      <c r="P137" s="557"/>
      <c r="Q137" s="557"/>
      <c r="R137" s="556"/>
      <c r="S137" s="556"/>
      <c r="T137" s="556"/>
      <c r="U137" s="556"/>
      <c r="V137" s="556"/>
      <c r="W137" s="556"/>
    </row>
    <row r="138" spans="1:23" x14ac:dyDescent="0.2">
      <c r="A138" s="117" t="s">
        <v>190</v>
      </c>
      <c r="B138" s="117"/>
      <c r="C138" s="138"/>
      <c r="D138" s="111"/>
      <c r="E138" s="111"/>
      <c r="F138" s="111"/>
      <c r="G138" s="111"/>
      <c r="H138" s="111"/>
      <c r="I138" s="111"/>
      <c r="J138" s="111"/>
      <c r="K138" s="111"/>
      <c r="L138" s="111"/>
      <c r="M138" s="546"/>
      <c r="N138" s="546"/>
      <c r="O138" s="546"/>
      <c r="P138" s="546"/>
      <c r="Q138" s="546"/>
      <c r="R138" s="556"/>
      <c r="S138" s="556"/>
      <c r="T138" s="556"/>
      <c r="U138" s="556"/>
      <c r="V138" s="556"/>
      <c r="W138" s="556"/>
    </row>
    <row r="139" spans="1:23" x14ac:dyDescent="0.2">
      <c r="A139" s="117" t="s">
        <v>167</v>
      </c>
      <c r="B139" s="117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546"/>
      <c r="N139" s="546"/>
      <c r="O139" s="546"/>
      <c r="P139" s="546"/>
      <c r="Q139" s="546"/>
      <c r="R139" s="556"/>
      <c r="S139" s="556"/>
      <c r="T139" s="556"/>
      <c r="U139" s="556"/>
      <c r="V139" s="556"/>
      <c r="W139" s="556"/>
    </row>
    <row r="140" spans="1:23" x14ac:dyDescent="0.2">
      <c r="A140" s="142" t="s">
        <v>191</v>
      </c>
      <c r="B140" s="769" t="s">
        <v>192</v>
      </c>
      <c r="C140" s="779"/>
      <c r="D140" s="779"/>
      <c r="E140" s="781"/>
      <c r="F140" s="781"/>
      <c r="G140" s="781"/>
      <c r="H140" s="781"/>
      <c r="I140" s="770"/>
      <c r="J140" s="782"/>
      <c r="K140" s="111"/>
      <c r="L140" s="111"/>
      <c r="M140" s="561"/>
      <c r="N140" s="546"/>
      <c r="O140" s="546"/>
      <c r="P140" s="546"/>
      <c r="Q140" s="546"/>
      <c r="R140" s="556"/>
      <c r="S140" s="556"/>
      <c r="T140" s="556"/>
      <c r="U140" s="556"/>
      <c r="V140" s="556"/>
      <c r="W140" s="556"/>
    </row>
    <row r="141" spans="1:23" x14ac:dyDescent="0.2">
      <c r="A141" s="117" t="s">
        <v>165</v>
      </c>
      <c r="B141" s="121" t="s">
        <v>193</v>
      </c>
      <c r="C141" s="138" t="s">
        <v>35</v>
      </c>
      <c r="D141" s="121"/>
      <c r="E141" s="111"/>
      <c r="F141" s="111"/>
      <c r="G141" s="111"/>
      <c r="H141" s="111"/>
      <c r="I141" s="111"/>
      <c r="J141" s="111"/>
      <c r="K141" s="111"/>
      <c r="L141" s="111"/>
      <c r="M141" s="546"/>
      <c r="N141" s="546"/>
      <c r="O141" s="546"/>
      <c r="P141" s="546"/>
      <c r="Q141" s="546"/>
      <c r="R141" s="556"/>
      <c r="S141" s="556"/>
      <c r="T141" s="556"/>
      <c r="U141" s="556"/>
      <c r="V141" s="556"/>
      <c r="W141" s="556"/>
    </row>
    <row r="142" spans="1:23" ht="32.25" x14ac:dyDescent="0.2">
      <c r="A142" s="108" t="s">
        <v>33</v>
      </c>
      <c r="B142" s="134" t="s">
        <v>194</v>
      </c>
      <c r="C142" s="138" t="s">
        <v>35</v>
      </c>
      <c r="D142" s="134"/>
      <c r="E142" s="111"/>
      <c r="F142" s="111"/>
      <c r="G142" s="111"/>
      <c r="H142" s="111"/>
      <c r="I142" s="111"/>
      <c r="J142" s="111"/>
      <c r="K142" s="111"/>
      <c r="L142" s="111"/>
      <c r="M142" s="546"/>
      <c r="N142" s="546"/>
      <c r="O142" s="546"/>
      <c r="P142" s="546"/>
      <c r="Q142" s="546"/>
      <c r="R142" s="556"/>
      <c r="S142" s="556"/>
      <c r="T142" s="556"/>
      <c r="U142" s="556"/>
      <c r="V142" s="556"/>
      <c r="W142" s="556"/>
    </row>
    <row r="143" spans="1:23" x14ac:dyDescent="0.2">
      <c r="A143" s="117">
        <v>2</v>
      </c>
      <c r="B143" s="121" t="s">
        <v>195</v>
      </c>
      <c r="C143" s="138" t="s">
        <v>35</v>
      </c>
      <c r="D143" s="121"/>
      <c r="E143" s="111"/>
      <c r="F143" s="111"/>
      <c r="G143" s="111"/>
      <c r="H143" s="111"/>
      <c r="I143" s="111"/>
      <c r="J143" s="111"/>
      <c r="K143" s="111"/>
      <c r="L143" s="111"/>
      <c r="M143" s="546"/>
      <c r="N143" s="546"/>
      <c r="O143" s="546"/>
      <c r="P143" s="546"/>
      <c r="Q143" s="546"/>
      <c r="R143" s="556"/>
      <c r="S143" s="556"/>
      <c r="T143" s="556"/>
      <c r="U143" s="556"/>
      <c r="V143" s="556"/>
      <c r="W143" s="556"/>
    </row>
    <row r="144" spans="1:23" x14ac:dyDescent="0.2">
      <c r="A144" s="117" t="s">
        <v>64</v>
      </c>
      <c r="B144" s="121"/>
      <c r="C144" s="138" t="s">
        <v>35</v>
      </c>
      <c r="D144" s="144"/>
      <c r="E144" s="111"/>
      <c r="F144" s="111"/>
      <c r="G144" s="111"/>
      <c r="H144" s="111"/>
      <c r="I144" s="111"/>
      <c r="J144" s="111"/>
      <c r="K144" s="111"/>
      <c r="L144" s="111"/>
      <c r="M144" s="546"/>
      <c r="N144" s="546"/>
      <c r="O144" s="546"/>
      <c r="P144" s="546"/>
      <c r="Q144" s="546"/>
      <c r="R144" s="556"/>
      <c r="S144" s="556"/>
      <c r="T144" s="556"/>
      <c r="U144" s="556"/>
      <c r="V144" s="556"/>
      <c r="W144" s="556"/>
    </row>
    <row r="145" spans="1:23" ht="21.75" x14ac:dyDescent="0.2">
      <c r="A145" s="117">
        <v>3</v>
      </c>
      <c r="B145" s="134" t="s">
        <v>270</v>
      </c>
      <c r="C145" s="138" t="s">
        <v>35</v>
      </c>
      <c r="D145" s="121"/>
      <c r="E145" s="111"/>
      <c r="F145" s="111"/>
      <c r="G145" s="111"/>
      <c r="H145" s="111"/>
      <c r="I145" s="111"/>
      <c r="J145" s="111"/>
      <c r="K145" s="111"/>
      <c r="L145" s="111"/>
      <c r="M145" s="546"/>
      <c r="N145" s="546"/>
      <c r="O145" s="546"/>
      <c r="P145" s="546"/>
      <c r="Q145" s="546"/>
      <c r="R145" s="556"/>
      <c r="S145" s="556"/>
      <c r="T145" s="556"/>
      <c r="U145" s="556"/>
      <c r="V145" s="556"/>
      <c r="W145" s="556"/>
    </row>
    <row r="146" spans="1:23" x14ac:dyDescent="0.2">
      <c r="A146" s="117" t="s">
        <v>197</v>
      </c>
      <c r="B146" s="117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546"/>
      <c r="N146" s="546"/>
      <c r="O146" s="546"/>
      <c r="P146" s="546"/>
      <c r="Q146" s="546"/>
      <c r="R146" s="556"/>
      <c r="S146" s="556"/>
      <c r="T146" s="556"/>
      <c r="U146" s="556"/>
      <c r="V146" s="556"/>
      <c r="W146" s="556"/>
    </row>
    <row r="147" spans="1:23" x14ac:dyDescent="0.2">
      <c r="A147" s="117" t="s">
        <v>123</v>
      </c>
      <c r="B147" s="117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546"/>
      <c r="N147" s="546"/>
      <c r="O147" s="546"/>
      <c r="P147" s="546"/>
      <c r="Q147" s="546"/>
      <c r="R147" s="556"/>
      <c r="S147" s="556"/>
      <c r="T147" s="556"/>
      <c r="U147" s="556"/>
      <c r="V147" s="556"/>
      <c r="W147" s="556"/>
    </row>
    <row r="148" spans="1:23" ht="42.75" x14ac:dyDescent="0.2">
      <c r="A148" s="123" t="s">
        <v>198</v>
      </c>
      <c r="B148" s="135" t="s">
        <v>199</v>
      </c>
      <c r="C148" s="135"/>
      <c r="D148" s="135"/>
      <c r="E148" s="135"/>
      <c r="F148" s="135"/>
      <c r="G148" s="135"/>
      <c r="H148" s="135"/>
      <c r="I148" s="135"/>
      <c r="J148" s="145"/>
      <c r="K148" s="145"/>
      <c r="L148" s="145"/>
      <c r="M148" s="562"/>
      <c r="N148" s="562"/>
      <c r="O148" s="562"/>
      <c r="P148" s="562"/>
      <c r="Q148" s="562"/>
      <c r="R148" s="556"/>
      <c r="S148" s="556"/>
      <c r="T148" s="556"/>
      <c r="U148" s="556"/>
      <c r="V148" s="556"/>
      <c r="W148" s="556"/>
    </row>
    <row r="149" spans="1:23" x14ac:dyDescent="0.2">
      <c r="A149" s="105"/>
      <c r="B149" s="146"/>
      <c r="C149" s="146"/>
      <c r="D149" s="146"/>
      <c r="E149" s="146"/>
      <c r="F149" s="146"/>
      <c r="G149" s="146"/>
      <c r="H149" s="146"/>
      <c r="I149" s="146"/>
      <c r="J149" s="105"/>
      <c r="K149" s="105"/>
      <c r="L149" s="105"/>
      <c r="M149" s="546"/>
      <c r="N149" s="546"/>
      <c r="O149" s="546"/>
      <c r="P149" s="546"/>
      <c r="Q149" s="546"/>
      <c r="R149" s="556"/>
      <c r="S149" s="556"/>
      <c r="T149" s="556"/>
      <c r="U149" s="556"/>
      <c r="V149" s="556"/>
      <c r="W149" s="556"/>
    </row>
    <row r="150" spans="1:23" x14ac:dyDescent="0.2">
      <c r="A150" s="123" t="s">
        <v>200</v>
      </c>
      <c r="B150" s="754" t="s">
        <v>201</v>
      </c>
      <c r="C150" s="764"/>
      <c r="D150" s="764"/>
      <c r="E150" s="764"/>
      <c r="F150" s="764"/>
      <c r="G150" s="764"/>
      <c r="H150" s="764"/>
      <c r="I150" s="764"/>
      <c r="J150" s="764"/>
      <c r="K150" s="764"/>
      <c r="L150" s="135"/>
      <c r="M150" s="557"/>
      <c r="N150" s="557"/>
      <c r="O150" s="557"/>
      <c r="P150" s="557"/>
      <c r="Q150" s="557"/>
      <c r="R150" s="556"/>
      <c r="S150" s="556"/>
      <c r="T150" s="556"/>
      <c r="U150" s="556"/>
      <c r="V150" s="556"/>
      <c r="W150" s="556"/>
    </row>
    <row r="151" spans="1:23" x14ac:dyDescent="0.2">
      <c r="A151" s="147"/>
      <c r="B151" s="148"/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546"/>
      <c r="N151" s="546"/>
      <c r="O151" s="546"/>
      <c r="P151" s="546"/>
      <c r="Q151" s="546"/>
      <c r="R151" s="556"/>
      <c r="S151" s="556"/>
      <c r="T151" s="556"/>
      <c r="U151" s="556"/>
      <c r="V151" s="556"/>
      <c r="W151" s="556"/>
    </row>
    <row r="152" spans="1:23" x14ac:dyDescent="0.2">
      <c r="A152" s="149" t="s">
        <v>202</v>
      </c>
      <c r="B152" s="149" t="s">
        <v>54</v>
      </c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546"/>
      <c r="N152" s="546"/>
      <c r="O152" s="546"/>
      <c r="P152" s="546"/>
      <c r="Q152" s="546"/>
      <c r="R152" s="556"/>
      <c r="S152" s="556"/>
      <c r="T152" s="556"/>
      <c r="U152" s="556"/>
      <c r="V152" s="556"/>
      <c r="W152" s="556"/>
    </row>
    <row r="153" spans="1:23" x14ac:dyDescent="0.2">
      <c r="A153" s="276"/>
      <c r="B153" s="277" t="s">
        <v>271</v>
      </c>
      <c r="C153" s="276"/>
      <c r="D153" s="276"/>
      <c r="E153" s="276"/>
      <c r="F153" s="276"/>
      <c r="G153" s="276"/>
      <c r="H153" s="276"/>
      <c r="I153" s="276"/>
      <c r="J153" s="276"/>
      <c r="K153" s="276"/>
      <c r="L153" s="276"/>
      <c r="M153" s="547">
        <f>Благовещенская!M149+Богородская!M153+Владимирская!M141+Воздвиженская!M147+Глуховская!M149+Егоровская!M142+Капустихинская!M141+Нахратовская!M136+Нестиарская!M142+Староустинская!M141+р.п.Воскресенское!M147</f>
        <v>78569925</v>
      </c>
      <c r="N153" s="547">
        <f>Благовещенская!N149+Богородская!N153+Владимирская!N141+Воздвиженская!N147+Глуховская!N149+Егоровская!N142+Капустихинская!N141+Нахратовская!N136+Нестиарская!N142+Староустинская!N141+р.п.Воскресенское!N147</f>
        <v>0</v>
      </c>
      <c r="O153" s="547">
        <f>Благовещенская!O149+Богородская!O153+Владимирская!O141+Воздвиженская!O147+Глуховская!O149+Егоровская!O142+Капустихинская!O141+Нахратовская!O136+Нестиарская!O142+Староустинская!O141+р.п.Воскресенское!O147</f>
        <v>83404601.757640004</v>
      </c>
      <c r="P153" s="547">
        <f>Благовещенская!P149+Богородская!P153+Владимирская!P141+Воздвиженская!P147+Глуховская!P149+Егоровская!P142+Капустихинская!P141+Нахратовская!P136+Нестиарская!P142+Староустинская!P141+р.п.Воскресенское!P147</f>
        <v>79408206.217640013</v>
      </c>
      <c r="Q153" s="547">
        <f>Благовещенская!Q149+Богородская!Q153+Владимирская!Q141+Воздвиженская!Q147+Глуховская!Q149+Егоровская!Q142+Капустихинская!Q141+Нахратовская!Q136+Нестиарская!Q142+Староустинская!Q141+р.п.Воскресенское!Q147</f>
        <v>3996394.74</v>
      </c>
      <c r="R153" s="547">
        <f>Благовещенская!R149+Богородская!R153+Владимирская!R141+Воздвиженская!R147+Глуховская!R149+Егоровская!R142+Капустихинская!R141+Нахратовская!R136+Нестиарская!R142+Староустинская!R141+р.п.Воскресенское!R147</f>
        <v>83083452.282639995</v>
      </c>
      <c r="S153" s="547">
        <f>Благовещенская!S149+Богородская!S153+Владимирская!S141+Воздвиженская!S147+Глуховская!S149+Егоровская!S142+Капустихинская!S141+Нахратовская!S136+Нестиарская!S142+Староустинская!S141+р.п.Воскресенское!S147</f>
        <v>81599293.542640001</v>
      </c>
      <c r="T153" s="547">
        <f>Благовещенская!T149+Богородская!T153+Владимирская!T141+Воздвиженская!T147+Глуховская!T149+Егоровская!T142+Капустихинская!T141+Нахратовская!T136+Нестиарская!T142+Староустинская!T141+р.п.Воскресенское!T147</f>
        <v>1455363.74</v>
      </c>
      <c r="U153" s="547">
        <f>Благовещенская!U149+Богородская!U153+Владимирская!U141+Воздвиженская!U147+Глуховская!U149+Егоровская!U142+Капустихинская!U141+Нахратовская!U136+Нестиарская!U142+Староустинская!U141+р.п.Воскресенское!U147</f>
        <v>84356565.154640004</v>
      </c>
      <c r="V153" s="547">
        <f>Благовещенская!V149+Богородская!V153+Владимирская!V141+Воздвиженская!V147+Глуховская!V149+Егоровская!V142+Капустихинская!V141+Нахратовская!V136+Нестиарская!V142+Староустинская!V141+р.п.Воскресенское!V147</f>
        <v>82966943.154640004</v>
      </c>
      <c r="W153" s="547">
        <f>Благовещенская!W149+Богородская!W153+Владимирская!W141+Воздвиженская!W147+Глуховская!W149+Егоровская!W142+Капустихинская!W141+Нахратовская!W136+Нестиарская!W142+Староустинская!W141+р.п.Воскресенское!W147</f>
        <v>1348950</v>
      </c>
    </row>
    <row r="154" spans="1:23" x14ac:dyDescent="0.2">
      <c r="A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R154" s="563"/>
      <c r="S154" s="563"/>
      <c r="T154" s="563"/>
      <c r="U154" s="563"/>
      <c r="V154" s="563"/>
      <c r="W154" s="563"/>
    </row>
    <row r="155" spans="1:23" x14ac:dyDescent="0.2">
      <c r="A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564"/>
      <c r="N155" s="564"/>
      <c r="O155" s="564"/>
      <c r="P155" s="564"/>
      <c r="Q155" s="564"/>
      <c r="R155" s="565"/>
      <c r="S155" s="565"/>
      <c r="T155" s="565"/>
      <c r="U155" s="565"/>
      <c r="V155" s="565"/>
      <c r="W155" s="565"/>
    </row>
    <row r="156" spans="1:23" x14ac:dyDescent="0.2">
      <c r="A156" s="155" t="s">
        <v>204</v>
      </c>
      <c r="B156" s="155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564"/>
      <c r="N156" s="564"/>
      <c r="O156" s="564"/>
      <c r="P156" s="564"/>
      <c r="Q156" s="564"/>
      <c r="R156" s="565"/>
      <c r="S156" s="565"/>
      <c r="T156" s="565"/>
      <c r="U156" s="565"/>
      <c r="V156" s="565"/>
      <c r="W156" s="565"/>
    </row>
    <row r="157" spans="1:23" x14ac:dyDescent="0.2">
      <c r="A157" s="155" t="s">
        <v>205</v>
      </c>
      <c r="B157" s="155"/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541"/>
      <c r="N157" s="541"/>
      <c r="O157" s="541"/>
      <c r="R157" s="563"/>
      <c r="S157" s="563"/>
      <c r="T157" s="563"/>
      <c r="U157" s="563"/>
      <c r="V157" s="563"/>
      <c r="W157" s="563"/>
    </row>
    <row r="158" spans="1:23" x14ac:dyDescent="0.2">
      <c r="A158" s="155" t="s">
        <v>206</v>
      </c>
      <c r="B158" s="155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541"/>
      <c r="N158" s="541"/>
      <c r="O158" s="541"/>
      <c r="R158" s="563"/>
      <c r="S158" s="566"/>
      <c r="T158" s="563"/>
      <c r="U158" s="563"/>
      <c r="V158" s="563"/>
      <c r="W158" s="563"/>
    </row>
    <row r="159" spans="1:23" x14ac:dyDescent="0.2">
      <c r="A159" s="152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R159" s="563"/>
      <c r="S159" s="563"/>
      <c r="T159" s="563"/>
      <c r="U159" s="563"/>
      <c r="V159" s="563"/>
      <c r="W159" s="563"/>
    </row>
    <row r="160" spans="1:23" x14ac:dyDescent="0.2">
      <c r="A160" s="783" t="s">
        <v>7</v>
      </c>
      <c r="B160" s="722" t="s">
        <v>8</v>
      </c>
      <c r="C160" s="722" t="s">
        <v>9</v>
      </c>
      <c r="D160" s="722" t="s">
        <v>10</v>
      </c>
      <c r="E160" s="727" t="s">
        <v>11</v>
      </c>
      <c r="F160" s="728"/>
      <c r="G160" s="728"/>
      <c r="H160" s="158"/>
      <c r="I160" s="729" t="s">
        <v>12</v>
      </c>
      <c r="J160" s="722" t="s">
        <v>13</v>
      </c>
      <c r="K160" s="722" t="s">
        <v>14</v>
      </c>
      <c r="L160" s="159"/>
      <c r="M160" s="542"/>
      <c r="N160" s="542"/>
      <c r="O160" s="542"/>
      <c r="P160" s="542"/>
      <c r="Q160" s="1020"/>
      <c r="R160" s="1020"/>
      <c r="S160" s="567"/>
      <c r="T160" s="567"/>
      <c r="U160" s="568"/>
      <c r="V160" s="567"/>
      <c r="W160" s="569"/>
    </row>
    <row r="161" spans="1:23" x14ac:dyDescent="0.2">
      <c r="A161" s="784"/>
      <c r="B161" s="723"/>
      <c r="C161" s="723"/>
      <c r="D161" s="723"/>
      <c r="E161" s="741" t="s">
        <v>15</v>
      </c>
      <c r="F161" s="742"/>
      <c r="G161" s="742"/>
      <c r="H161" s="743"/>
      <c r="I161" s="730"/>
      <c r="J161" s="723"/>
      <c r="K161" s="723"/>
      <c r="L161" s="789"/>
      <c r="M161" s="786"/>
      <c r="N161" s="786"/>
      <c r="O161" s="786"/>
      <c r="P161" s="786"/>
      <c r="Q161" s="1018"/>
      <c r="R161" s="1018"/>
      <c r="S161" s="1018"/>
      <c r="T161" s="1018"/>
      <c r="U161" s="1018"/>
      <c r="V161" s="1018"/>
      <c r="W161" s="1019"/>
    </row>
    <row r="162" spans="1:23" x14ac:dyDescent="0.2">
      <c r="A162" s="784"/>
      <c r="B162" s="723"/>
      <c r="C162" s="723"/>
      <c r="D162" s="723"/>
      <c r="E162" s="734" t="s">
        <v>16</v>
      </c>
      <c r="F162" s="734" t="s">
        <v>17</v>
      </c>
      <c r="G162" s="737" t="s">
        <v>18</v>
      </c>
      <c r="H162" s="734" t="s">
        <v>19</v>
      </c>
      <c r="I162" s="730"/>
      <c r="J162" s="723"/>
      <c r="K162" s="723"/>
      <c r="L162" s="745" t="s">
        <v>20</v>
      </c>
      <c r="M162" s="746"/>
      <c r="N162" s="746"/>
      <c r="O162" s="746"/>
      <c r="P162" s="746"/>
      <c r="Q162" s="746"/>
      <c r="R162" s="746"/>
      <c r="S162" s="746"/>
      <c r="T162" s="746"/>
      <c r="U162" s="746"/>
      <c r="V162" s="746"/>
      <c r="W162" s="747"/>
    </row>
    <row r="163" spans="1:23" x14ac:dyDescent="0.2">
      <c r="A163" s="784"/>
      <c r="B163" s="723"/>
      <c r="C163" s="723"/>
      <c r="D163" s="723"/>
      <c r="E163" s="735"/>
      <c r="F163" s="735"/>
      <c r="G163" s="738"/>
      <c r="H163" s="735"/>
      <c r="I163" s="730"/>
      <c r="J163" s="723"/>
      <c r="K163" s="723"/>
      <c r="L163" s="722" t="s">
        <v>21</v>
      </c>
      <c r="M163" s="995" t="s">
        <v>207</v>
      </c>
      <c r="N163" s="995" t="s">
        <v>23</v>
      </c>
      <c r="O163" s="986" t="s">
        <v>208</v>
      </c>
      <c r="P163" s="987"/>
      <c r="Q163" s="988"/>
      <c r="R163" s="989" t="s">
        <v>209</v>
      </c>
      <c r="S163" s="990"/>
      <c r="T163" s="991"/>
      <c r="U163" s="989" t="s">
        <v>210</v>
      </c>
      <c r="V163" s="990"/>
      <c r="W163" s="991"/>
    </row>
    <row r="164" spans="1:23" x14ac:dyDescent="0.2">
      <c r="A164" s="785"/>
      <c r="B164" s="724"/>
      <c r="C164" s="724"/>
      <c r="D164" s="724"/>
      <c r="E164" s="736"/>
      <c r="F164" s="736"/>
      <c r="G164" s="739"/>
      <c r="H164" s="736"/>
      <c r="I164" s="731"/>
      <c r="J164" s="724"/>
      <c r="K164" s="724"/>
      <c r="L164" s="724"/>
      <c r="M164" s="996"/>
      <c r="N164" s="996"/>
      <c r="O164" s="546" t="s">
        <v>27</v>
      </c>
      <c r="P164" s="546" t="s">
        <v>28</v>
      </c>
      <c r="Q164" s="546" t="s">
        <v>29</v>
      </c>
      <c r="R164" s="552" t="s">
        <v>27</v>
      </c>
      <c r="S164" s="552" t="s">
        <v>28</v>
      </c>
      <c r="T164" s="552" t="s">
        <v>29</v>
      </c>
      <c r="U164" s="552" t="s">
        <v>27</v>
      </c>
      <c r="V164" s="552" t="s">
        <v>28</v>
      </c>
      <c r="W164" s="552" t="s">
        <v>29</v>
      </c>
    </row>
    <row r="165" spans="1:23" x14ac:dyDescent="0.2">
      <c r="A165" s="101">
        <v>1</v>
      </c>
      <c r="B165" s="101">
        <v>2</v>
      </c>
      <c r="C165" s="101"/>
      <c r="D165" s="101"/>
      <c r="E165" s="101" t="s">
        <v>173</v>
      </c>
      <c r="F165" s="101" t="s">
        <v>177</v>
      </c>
      <c r="G165" s="101">
        <v>5</v>
      </c>
      <c r="H165" s="101">
        <v>6</v>
      </c>
      <c r="I165" s="101">
        <v>7</v>
      </c>
      <c r="J165" s="101">
        <v>8</v>
      </c>
      <c r="K165" s="101">
        <v>9</v>
      </c>
      <c r="L165" s="101">
        <v>10</v>
      </c>
      <c r="M165" s="546">
        <v>11</v>
      </c>
      <c r="N165" s="546">
        <v>12</v>
      </c>
      <c r="O165" s="986" t="s">
        <v>59</v>
      </c>
      <c r="P165" s="987"/>
      <c r="Q165" s="988"/>
      <c r="R165" s="989" t="s">
        <v>211</v>
      </c>
      <c r="S165" s="990"/>
      <c r="T165" s="991"/>
      <c r="U165" s="989" t="s">
        <v>212</v>
      </c>
      <c r="V165" s="990"/>
      <c r="W165" s="991"/>
    </row>
    <row r="166" spans="1:23" x14ac:dyDescent="0.2">
      <c r="A166" s="101" t="s">
        <v>30</v>
      </c>
      <c r="B166" s="754" t="s">
        <v>235</v>
      </c>
      <c r="C166" s="755"/>
      <c r="D166" s="755"/>
      <c r="E166" s="755"/>
      <c r="F166" s="755"/>
      <c r="G166" s="755"/>
      <c r="H166" s="793"/>
      <c r="I166" s="105"/>
      <c r="J166" s="105"/>
      <c r="K166" s="105"/>
      <c r="L166" s="105"/>
      <c r="M166" s="570">
        <f>M176</f>
        <v>904200</v>
      </c>
      <c r="N166" s="570">
        <f t="shared" ref="N166:W166" si="31">N176</f>
        <v>0</v>
      </c>
      <c r="O166" s="570">
        <f>P166+Q166</f>
        <v>1094728.8799999999</v>
      </c>
      <c r="P166" s="570">
        <f t="shared" si="31"/>
        <v>882052</v>
      </c>
      <c r="Q166" s="570">
        <f t="shared" si="31"/>
        <v>212676.88</v>
      </c>
      <c r="R166" s="570">
        <f>S166+T166</f>
        <v>1094728.8799999999</v>
      </c>
      <c r="S166" s="570">
        <f t="shared" si="31"/>
        <v>1094728.8799999999</v>
      </c>
      <c r="T166" s="570">
        <f t="shared" si="31"/>
        <v>0</v>
      </c>
      <c r="U166" s="570">
        <f>V166+W166</f>
        <v>1094728.8799999999</v>
      </c>
      <c r="V166" s="570">
        <f t="shared" si="31"/>
        <v>1094728.8799999999</v>
      </c>
      <c r="W166" s="570">
        <f t="shared" si="31"/>
        <v>0</v>
      </c>
    </row>
    <row r="167" spans="1:23" x14ac:dyDescent="0.2">
      <c r="A167" s="105"/>
      <c r="B167" s="790"/>
      <c r="C167" s="791"/>
      <c r="D167" s="791"/>
      <c r="E167" s="791"/>
      <c r="F167" s="791"/>
      <c r="G167" s="792"/>
      <c r="H167" s="105"/>
      <c r="I167" s="794"/>
      <c r="J167" s="795"/>
      <c r="K167" s="105"/>
      <c r="L167" s="105"/>
      <c r="M167" s="546"/>
      <c r="N167" s="546"/>
      <c r="O167" s="546"/>
      <c r="P167" s="546"/>
      <c r="Q167" s="546"/>
      <c r="R167" s="556"/>
      <c r="S167" s="556"/>
      <c r="T167" s="556"/>
      <c r="U167" s="556"/>
      <c r="V167" s="556"/>
      <c r="W167" s="556"/>
    </row>
    <row r="168" spans="1:23" x14ac:dyDescent="0.2">
      <c r="A168" s="754" t="s">
        <v>236</v>
      </c>
      <c r="B168" s="755"/>
      <c r="C168" s="755"/>
      <c r="D168" s="755"/>
      <c r="E168" s="755"/>
      <c r="F168" s="755"/>
      <c r="G168" s="755"/>
      <c r="H168" s="755"/>
      <c r="I168" s="755"/>
      <c r="J168" s="755"/>
      <c r="K168" s="755"/>
      <c r="L168" s="105"/>
      <c r="M168" s="546"/>
      <c r="N168" s="546"/>
      <c r="O168" s="546"/>
      <c r="P168" s="546"/>
      <c r="Q168" s="546"/>
      <c r="R168" s="556"/>
      <c r="S168" s="556"/>
      <c r="T168" s="556"/>
      <c r="U168" s="556"/>
      <c r="V168" s="556"/>
      <c r="W168" s="556"/>
    </row>
    <row r="169" spans="1:23" ht="22.5" x14ac:dyDescent="0.2">
      <c r="A169" s="101" t="s">
        <v>33</v>
      </c>
      <c r="B169" s="119" t="s">
        <v>237</v>
      </c>
      <c r="C169" s="163" t="s">
        <v>35</v>
      </c>
      <c r="D169" s="119"/>
      <c r="E169" s="105"/>
      <c r="F169" s="105"/>
      <c r="G169" s="105"/>
      <c r="H169" s="105"/>
      <c r="I169" s="105"/>
      <c r="J169" s="105"/>
      <c r="K169" s="105"/>
      <c r="L169" s="105"/>
      <c r="M169" s="546"/>
      <c r="N169" s="546"/>
      <c r="O169" s="546"/>
      <c r="P169" s="546"/>
      <c r="Q169" s="546"/>
      <c r="R169" s="556"/>
      <c r="S169" s="556"/>
      <c r="T169" s="556"/>
      <c r="U169" s="556"/>
      <c r="V169" s="556"/>
      <c r="W169" s="556"/>
    </row>
    <row r="170" spans="1:23" x14ac:dyDescent="0.2">
      <c r="A170" s="101" t="s">
        <v>214</v>
      </c>
      <c r="B170" s="119"/>
      <c r="C170" s="163"/>
      <c r="D170" s="119"/>
      <c r="E170" s="105"/>
      <c r="F170" s="105"/>
      <c r="G170" s="105"/>
      <c r="H170" s="105"/>
      <c r="I170" s="105"/>
      <c r="J170" s="105"/>
      <c r="K170" s="105"/>
      <c r="L170" s="105"/>
      <c r="M170" s="546"/>
      <c r="N170" s="546"/>
      <c r="O170" s="546"/>
      <c r="P170" s="546"/>
      <c r="Q170" s="546"/>
      <c r="R170" s="556"/>
      <c r="S170" s="556"/>
      <c r="T170" s="556"/>
      <c r="U170" s="556"/>
      <c r="V170" s="556"/>
      <c r="W170" s="556"/>
    </row>
    <row r="171" spans="1:23" ht="33.75" x14ac:dyDescent="0.2">
      <c r="A171" s="101" t="s">
        <v>49</v>
      </c>
      <c r="B171" s="119" t="s">
        <v>50</v>
      </c>
      <c r="C171" s="163" t="s">
        <v>35</v>
      </c>
      <c r="D171" s="119"/>
      <c r="E171" s="105"/>
      <c r="F171" s="105"/>
      <c r="G171" s="105"/>
      <c r="H171" s="105"/>
      <c r="I171" s="105"/>
      <c r="J171" s="105"/>
      <c r="K171" s="105"/>
      <c r="L171" s="105"/>
      <c r="M171" s="546"/>
      <c r="N171" s="546"/>
      <c r="O171" s="546"/>
      <c r="P171" s="546"/>
      <c r="Q171" s="546"/>
      <c r="R171" s="556"/>
      <c r="S171" s="556"/>
      <c r="T171" s="556"/>
      <c r="U171" s="556"/>
      <c r="V171" s="556"/>
      <c r="W171" s="556"/>
    </row>
    <row r="172" spans="1:23" x14ac:dyDescent="0.2">
      <c r="A172" s="101" t="s">
        <v>52</v>
      </c>
      <c r="B172" s="119"/>
      <c r="C172" s="163"/>
      <c r="D172" s="119"/>
      <c r="E172" s="105"/>
      <c r="F172" s="105"/>
      <c r="G172" s="105"/>
      <c r="H172" s="105"/>
      <c r="I172" s="105"/>
      <c r="J172" s="105"/>
      <c r="K172" s="105"/>
      <c r="L172" s="105"/>
      <c r="M172" s="546"/>
      <c r="N172" s="546"/>
      <c r="O172" s="546"/>
      <c r="P172" s="546"/>
      <c r="Q172" s="546"/>
      <c r="R172" s="556"/>
      <c r="S172" s="556"/>
      <c r="T172" s="556"/>
      <c r="U172" s="556"/>
      <c r="V172" s="556"/>
      <c r="W172" s="556"/>
    </row>
    <row r="173" spans="1:23" x14ac:dyDescent="0.2">
      <c r="A173" s="101" t="s">
        <v>53</v>
      </c>
      <c r="B173" s="119" t="s">
        <v>54</v>
      </c>
      <c r="C173" s="163" t="s">
        <v>35</v>
      </c>
      <c r="D173" s="119"/>
      <c r="E173" s="105"/>
      <c r="F173" s="105"/>
      <c r="G173" s="105"/>
      <c r="H173" s="105"/>
      <c r="I173" s="105"/>
      <c r="J173" s="105"/>
      <c r="K173" s="105"/>
      <c r="L173" s="105"/>
      <c r="M173" s="546"/>
      <c r="N173" s="546"/>
      <c r="O173" s="546"/>
      <c r="P173" s="546"/>
      <c r="Q173" s="546"/>
      <c r="R173" s="556"/>
      <c r="S173" s="556"/>
      <c r="T173" s="556"/>
      <c r="U173" s="556"/>
      <c r="V173" s="556"/>
      <c r="W173" s="556"/>
    </row>
    <row r="174" spans="1:23" x14ac:dyDescent="0.2">
      <c r="A174" s="101" t="s">
        <v>55</v>
      </c>
      <c r="B174" s="119"/>
      <c r="C174" s="119"/>
      <c r="D174" s="119"/>
      <c r="E174" s="105"/>
      <c r="F174" s="105"/>
      <c r="G174" s="105"/>
      <c r="H174" s="105"/>
      <c r="I174" s="105"/>
      <c r="J174" s="105"/>
      <c r="K174" s="105"/>
      <c r="L174" s="105"/>
      <c r="M174" s="546"/>
      <c r="N174" s="546"/>
      <c r="O174" s="546"/>
      <c r="P174" s="546"/>
      <c r="Q174" s="546"/>
      <c r="R174" s="556"/>
      <c r="S174" s="556"/>
      <c r="T174" s="556"/>
      <c r="U174" s="556"/>
      <c r="V174" s="556"/>
      <c r="W174" s="556"/>
    </row>
    <row r="175" spans="1:23" x14ac:dyDescent="0.2">
      <c r="A175" s="101"/>
      <c r="B175" s="119"/>
      <c r="C175" s="119"/>
      <c r="D175" s="119"/>
      <c r="E175" s="105"/>
      <c r="F175" s="105"/>
      <c r="G175" s="105"/>
      <c r="H175" s="105"/>
      <c r="I175" s="105"/>
      <c r="J175" s="105"/>
      <c r="K175" s="105"/>
      <c r="L175" s="105"/>
      <c r="M175" s="546"/>
      <c r="N175" s="546"/>
      <c r="O175" s="546"/>
      <c r="P175" s="546"/>
      <c r="Q175" s="546"/>
      <c r="R175" s="556"/>
      <c r="S175" s="556"/>
      <c r="T175" s="556"/>
      <c r="U175" s="556"/>
      <c r="V175" s="556"/>
      <c r="W175" s="556"/>
    </row>
    <row r="176" spans="1:23" ht="25.5" customHeight="1" x14ac:dyDescent="0.2">
      <c r="A176" s="1015" t="s">
        <v>240</v>
      </c>
      <c r="B176" s="1016"/>
      <c r="C176" s="1016"/>
      <c r="D176" s="1016"/>
      <c r="E176" s="1016"/>
      <c r="F176" s="1016"/>
      <c r="G176" s="1016"/>
      <c r="H176" s="1016"/>
      <c r="I176" s="1016"/>
      <c r="J176" s="1016"/>
      <c r="K176" s="1017"/>
      <c r="L176" s="255"/>
      <c r="M176" s="549">
        <f>M177+M179</f>
        <v>904200</v>
      </c>
      <c r="N176" s="549">
        <f t="shared" ref="N176:W176" si="32">N177+N179</f>
        <v>0</v>
      </c>
      <c r="O176" s="549">
        <f>P176+Q176</f>
        <v>1094728.8799999999</v>
      </c>
      <c r="P176" s="549">
        <f t="shared" si="32"/>
        <v>882052</v>
      </c>
      <c r="Q176" s="549">
        <f t="shared" si="32"/>
        <v>212676.88</v>
      </c>
      <c r="R176" s="571">
        <f>S176+T176</f>
        <v>1094728.8799999999</v>
      </c>
      <c r="S176" s="571">
        <f t="shared" si="32"/>
        <v>1094728.8799999999</v>
      </c>
      <c r="T176" s="571">
        <f t="shared" si="32"/>
        <v>0</v>
      </c>
      <c r="U176" s="571">
        <f>V176+W176</f>
        <v>1094728.8799999999</v>
      </c>
      <c r="V176" s="571">
        <f t="shared" si="32"/>
        <v>1094728.8799999999</v>
      </c>
      <c r="W176" s="571">
        <f t="shared" si="32"/>
        <v>0</v>
      </c>
    </row>
    <row r="177" spans="1:23" ht="22.5" x14ac:dyDescent="0.2">
      <c r="A177" s="128" t="s">
        <v>64</v>
      </c>
      <c r="B177" s="119" t="s">
        <v>241</v>
      </c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546">
        <f>M178</f>
        <v>640925</v>
      </c>
      <c r="N177" s="546">
        <f t="shared" ref="N177:W177" si="33">N178</f>
        <v>0</v>
      </c>
      <c r="O177" s="570">
        <f t="shared" ref="O177:O180" si="34">P177+Q177</f>
        <v>787751</v>
      </c>
      <c r="P177" s="546">
        <f t="shared" si="33"/>
        <v>640924</v>
      </c>
      <c r="Q177" s="546">
        <f t="shared" si="33"/>
        <v>146827</v>
      </c>
      <c r="R177" s="556">
        <f t="shared" ref="R177:R180" si="35">S177+T177</f>
        <v>787751</v>
      </c>
      <c r="S177" s="550">
        <f t="shared" si="33"/>
        <v>787751</v>
      </c>
      <c r="T177" s="550">
        <f t="shared" si="33"/>
        <v>0</v>
      </c>
      <c r="U177" s="556">
        <f t="shared" ref="U177:U179" si="36">V177+W177</f>
        <v>787751</v>
      </c>
      <c r="V177" s="550">
        <f t="shared" si="33"/>
        <v>787751</v>
      </c>
      <c r="W177" s="550">
        <f t="shared" si="33"/>
        <v>0</v>
      </c>
    </row>
    <row r="178" spans="1:23" ht="45" x14ac:dyDescent="0.2">
      <c r="A178" s="128" t="s">
        <v>216</v>
      </c>
      <c r="B178" s="119" t="s">
        <v>217</v>
      </c>
      <c r="C178" s="105"/>
      <c r="D178" s="105"/>
      <c r="E178" s="111" t="s">
        <v>119</v>
      </c>
      <c r="F178" s="111" t="s">
        <v>68</v>
      </c>
      <c r="G178" s="111" t="s">
        <v>218</v>
      </c>
      <c r="H178" s="111" t="s">
        <v>44</v>
      </c>
      <c r="I178" s="105"/>
      <c r="J178" s="105"/>
      <c r="K178" s="105"/>
      <c r="L178" s="105"/>
      <c r="M178" s="546">
        <f>Благовещенская!M175+Богородская!M179+Владимирская!M166+Воздвиженская!M173+Глуховская!M175+Егоровская!M167+Капустихинская!M166+Нахратовская!M161+Нестиарская!M167+Староустинская!M166</f>
        <v>640925</v>
      </c>
      <c r="N178" s="546">
        <f>Благовещенская!N175+Богородская!N179+Владимирская!N166+Воздвиженская!N173+Глуховская!N175+Егоровская!N167+Капустихинская!N166+Нахратовская!N161+Нестиарская!N167+Староустинская!N166</f>
        <v>0</v>
      </c>
      <c r="O178" s="570">
        <f t="shared" si="34"/>
        <v>787751</v>
      </c>
      <c r="P178" s="546">
        <f>Благовещенская!P175+Богородская!P179+Владимирская!P166+Воздвиженская!P173+Глуховская!P175+Егоровская!P167+Капустихинская!P166+Нахратовская!P161+Нестиарская!P167+Староустинская!P166+р.п.Воскресенское!P172</f>
        <v>640924</v>
      </c>
      <c r="Q178" s="546">
        <f>Благовещенская!Q175+Богородская!Q179+Владимирская!Q166+Воздвиженская!Q173+Глуховская!Q175+Егоровская!Q167+Капустихинская!Q166+Нахратовская!Q161+Нестиарская!Q167+Староустинская!Q166+р.п.Воскресенское!Q172</f>
        <v>146827</v>
      </c>
      <c r="R178" s="556">
        <f t="shared" si="35"/>
        <v>787751</v>
      </c>
      <c r="S178" s="550">
        <f>Благовещенская!S175+Богородская!S179+Владимирская!S166+Воздвиженская!S173+Глуховская!S175+Егоровская!S167+Капустихинская!S166+Нахратовская!S161+Нестиарская!S167+Староустинская!S166+р.п.Воскресенское!Y172</f>
        <v>787751</v>
      </c>
      <c r="T178" s="550">
        <f>Благовещенская!T175+Богородская!T179+Владимирская!T166+Воздвиженская!T173+Глуховская!T175+Егоровская!T167+Капустихинская!T166+Нахратовская!T161+Нестиарская!T167+Староустинская!T166+р.п.Воскресенское!Z172</f>
        <v>0</v>
      </c>
      <c r="U178" s="550">
        <f>Благовещенская!U175+Богородская!U179+Владимирская!U166+Воздвиженская!U173+Глуховская!U175+Егоровская!U167+Капустихинская!U166+Нахратовская!U161+Нестиарская!U167+Староустинская!U166+р.п.Воскресенское!AA172</f>
        <v>787751</v>
      </c>
      <c r="V178" s="550">
        <f>Благовещенская!V175+Богородская!V179+Владимирская!V166+Воздвиженская!V173+Глуховская!V175+Егоровская!V167+Капустихинская!V166+Нахратовская!V161+Нестиарская!V167+Староустинская!V166+р.п.Воскресенское!AB172</f>
        <v>787751</v>
      </c>
      <c r="W178" s="550">
        <f>Благовещенская!W175+Богородская!W179+Владимирская!W166+Воздвиженская!W173+Глуховская!W175+Егоровская!W167+Капустихинская!W166+Нахратовская!W161+Нестиарская!W167+Староустинская!W166+р.п.Воскресенское!AC172</f>
        <v>0</v>
      </c>
    </row>
    <row r="179" spans="1:23" ht="33.75" x14ac:dyDescent="0.2">
      <c r="A179" s="128" t="s">
        <v>81</v>
      </c>
      <c r="B179" s="119" t="s">
        <v>219</v>
      </c>
      <c r="C179" s="105"/>
      <c r="D179" s="105"/>
      <c r="E179" s="111" t="s">
        <v>119</v>
      </c>
      <c r="F179" s="111" t="s">
        <v>68</v>
      </c>
      <c r="G179" s="111" t="s">
        <v>218</v>
      </c>
      <c r="H179" s="111" t="s">
        <v>51</v>
      </c>
      <c r="I179" s="105"/>
      <c r="J179" s="105"/>
      <c r="K179" s="105"/>
      <c r="L179" s="105"/>
      <c r="M179" s="546">
        <f>M180</f>
        <v>263275</v>
      </c>
      <c r="N179" s="546">
        <f t="shared" ref="N179:Q179" si="37">N180</f>
        <v>0</v>
      </c>
      <c r="O179" s="570">
        <f t="shared" si="34"/>
        <v>306977.88</v>
      </c>
      <c r="P179" s="546">
        <f t="shared" si="37"/>
        <v>241128</v>
      </c>
      <c r="Q179" s="546">
        <f t="shared" si="37"/>
        <v>65849.88</v>
      </c>
      <c r="R179" s="556">
        <f t="shared" si="35"/>
        <v>306977.88</v>
      </c>
      <c r="S179" s="550">
        <f t="shared" ref="S179:W179" si="38">S180</f>
        <v>306977.88</v>
      </c>
      <c r="T179" s="550">
        <f t="shared" si="38"/>
        <v>0</v>
      </c>
      <c r="U179" s="556">
        <f t="shared" si="36"/>
        <v>306977.88</v>
      </c>
      <c r="V179" s="550">
        <f t="shared" si="38"/>
        <v>306977.88</v>
      </c>
      <c r="W179" s="550">
        <f t="shared" si="38"/>
        <v>0</v>
      </c>
    </row>
    <row r="180" spans="1:23" ht="45" x14ac:dyDescent="0.2">
      <c r="A180" s="128" t="s">
        <v>83</v>
      </c>
      <c r="B180" s="119" t="s">
        <v>217</v>
      </c>
      <c r="C180" s="105"/>
      <c r="D180" s="105"/>
      <c r="E180" s="111" t="s">
        <v>119</v>
      </c>
      <c r="F180" s="111" t="s">
        <v>68</v>
      </c>
      <c r="G180" s="111" t="s">
        <v>218</v>
      </c>
      <c r="H180" s="111" t="s">
        <v>51</v>
      </c>
      <c r="I180" s="105"/>
      <c r="J180" s="105"/>
      <c r="K180" s="105"/>
      <c r="L180" s="105"/>
      <c r="M180" s="546">
        <f>Благовещенская!M177+Богородская!M181+Владимирская!M168+Воздвиженская!M175+Глуховская!M177+Егоровская!M169+Капустихинская!M168+Нахратовская!M163+Нестиарская!M169+Староустинская!M168</f>
        <v>263275</v>
      </c>
      <c r="N180" s="546">
        <f>Благовещенская!N177+Богородская!N181+Владимирская!N168+Воздвиженская!N175+Глуховская!N177+Егоровская!N169+Капустихинская!N168+Нахратовская!N163+Нестиарская!N169+Староустинская!N168</f>
        <v>0</v>
      </c>
      <c r="O180" s="570">
        <f t="shared" si="34"/>
        <v>306977.88</v>
      </c>
      <c r="P180" s="546">
        <f>Благовещенская!P177+Богородская!P181+Владимирская!P168+Воздвиженская!P175+Глуховская!P177+Егоровская!P169+Капустихинская!P168+Нахратовская!P163+Нестиарская!P169+Староустинская!P168+р.п.Воскресенское!P174</f>
        <v>241128</v>
      </c>
      <c r="Q180" s="546">
        <f>Благовещенская!Q177+Богородская!Q181+Владимирская!Q168+Воздвиженская!Q175+Глуховская!Q177+Егоровская!Q169+Капустихинская!Q168+Нахратовская!Q163+Нестиарская!Q169+Староустинская!Q168+р.п.Воскресенское!Q174</f>
        <v>65849.88</v>
      </c>
      <c r="R180" s="556">
        <f t="shared" si="35"/>
        <v>306977.88</v>
      </c>
      <c r="S180" s="550">
        <f>Благовещенская!S177+Богородская!S181+Владимирская!S168+Воздвиженская!S175+Глуховская!S177+Егоровская!S169+Капустихинская!S168+Нахратовская!S163+Нестиарская!S169+Староустинская!S168+р.п.Воскресенское!Y174</f>
        <v>306977.88</v>
      </c>
      <c r="T180" s="550">
        <f>Благовещенская!T177+Богородская!T181+Владимирская!T168+Воздвиженская!T175+Глуховская!T177+Егоровская!T169+Капустихинская!T168+Нахратовская!T163+Нестиарская!T169+Староустинская!T168+р.п.Воскресенское!Z174</f>
        <v>0</v>
      </c>
      <c r="U180" s="550">
        <f>Благовещенская!U177+Богородская!U181+Владимирская!U168+Воздвиженская!U175+Глуховская!U177+Егоровская!U169+Капустихинская!U168+Нахратовская!U163+Нестиарская!U169+Староустинская!U168+р.п.Воскресенское!AA174</f>
        <v>306977.88</v>
      </c>
      <c r="V180" s="550">
        <f>Благовещенская!V177+Богородская!V181+Владимирская!V168+Воздвиженская!V175+Глуховская!V177+Егоровская!V169+Капустихинская!V168+Нахратовская!V163+Нестиарская!V169+Староустинская!V168+р.п.Воскресенское!AB174</f>
        <v>306977.88</v>
      </c>
      <c r="W180" s="550">
        <f>Благовещенская!W177+Богородская!W181+Владимирская!W168+Воздвиженская!W175+Глуховская!W177+Егоровская!W169+Капустихинская!W168+Нахратовская!W163+Нестиарская!W169+Староустинская!W168+р.п.Воскресенское!AC174</f>
        <v>0</v>
      </c>
    </row>
    <row r="181" spans="1:23" x14ac:dyDescent="0.2">
      <c r="A181" s="128" t="s">
        <v>85</v>
      </c>
      <c r="B181" s="128" t="s">
        <v>54</v>
      </c>
      <c r="C181" s="105"/>
      <c r="D181" s="105"/>
      <c r="E181" s="111"/>
      <c r="F181" s="111"/>
      <c r="G181" s="111"/>
      <c r="H181" s="111"/>
      <c r="I181" s="105"/>
      <c r="J181" s="105"/>
      <c r="K181" s="105"/>
      <c r="L181" s="105"/>
      <c r="M181" s="546"/>
      <c r="N181" s="546"/>
      <c r="O181" s="546"/>
      <c r="P181" s="546"/>
      <c r="Q181" s="546"/>
      <c r="R181" s="556"/>
      <c r="S181" s="556"/>
      <c r="T181" s="556"/>
      <c r="U181" s="556"/>
      <c r="V181" s="556"/>
      <c r="W181" s="556"/>
    </row>
    <row r="182" spans="1:23" ht="45" x14ac:dyDescent="0.2">
      <c r="A182" s="128" t="s">
        <v>86</v>
      </c>
      <c r="B182" s="119" t="s">
        <v>217</v>
      </c>
      <c r="C182" s="105"/>
      <c r="D182" s="105"/>
      <c r="E182" s="111"/>
      <c r="F182" s="111"/>
      <c r="G182" s="111"/>
      <c r="H182" s="111"/>
      <c r="I182" s="105"/>
      <c r="J182" s="105"/>
      <c r="K182" s="105"/>
      <c r="L182" s="105"/>
      <c r="M182" s="546"/>
      <c r="N182" s="546"/>
      <c r="O182" s="546"/>
      <c r="P182" s="546"/>
      <c r="Q182" s="546"/>
      <c r="R182" s="556"/>
      <c r="S182" s="556"/>
      <c r="T182" s="556"/>
      <c r="U182" s="556"/>
      <c r="V182" s="556"/>
      <c r="W182" s="556"/>
    </row>
    <row r="183" spans="1:23" ht="20.25" customHeight="1" x14ac:dyDescent="0.2">
      <c r="A183" s="754" t="s">
        <v>245</v>
      </c>
      <c r="B183" s="764"/>
      <c r="C183" s="764"/>
      <c r="D183" s="764"/>
      <c r="E183" s="764"/>
      <c r="F183" s="764"/>
      <c r="G183" s="764"/>
      <c r="H183" s="764"/>
      <c r="I183" s="764"/>
      <c r="J183" s="764"/>
      <c r="K183" s="764"/>
      <c r="L183" s="135"/>
      <c r="M183" s="557"/>
      <c r="N183" s="557"/>
      <c r="O183" s="557"/>
      <c r="P183" s="557"/>
      <c r="Q183" s="557"/>
      <c r="R183" s="556"/>
      <c r="S183" s="556"/>
      <c r="T183" s="556"/>
      <c r="U183" s="556"/>
      <c r="V183" s="556"/>
      <c r="W183" s="556"/>
    </row>
    <row r="184" spans="1:23" ht="45" x14ac:dyDescent="0.2">
      <c r="A184" s="165" t="s">
        <v>89</v>
      </c>
      <c r="B184" s="119" t="s">
        <v>90</v>
      </c>
      <c r="C184" s="145"/>
      <c r="D184" s="145"/>
      <c r="E184" s="145"/>
      <c r="F184" s="145"/>
      <c r="G184" s="145"/>
      <c r="H184" s="145"/>
      <c r="I184" s="145"/>
      <c r="J184" s="145"/>
      <c r="K184" s="145"/>
      <c r="L184" s="123"/>
      <c r="M184" s="570"/>
      <c r="N184" s="570"/>
      <c r="O184" s="570"/>
      <c r="P184" s="570"/>
      <c r="Q184" s="570"/>
      <c r="R184" s="556"/>
      <c r="S184" s="556"/>
      <c r="T184" s="556"/>
      <c r="U184" s="556"/>
      <c r="V184" s="556"/>
      <c r="W184" s="556"/>
    </row>
    <row r="185" spans="1:23" x14ac:dyDescent="0.2">
      <c r="A185" s="166" t="s">
        <v>91</v>
      </c>
      <c r="B185" s="119"/>
      <c r="C185" s="145"/>
      <c r="D185" s="145"/>
      <c r="E185" s="145"/>
      <c r="F185" s="145"/>
      <c r="G185" s="145"/>
      <c r="H185" s="145"/>
      <c r="I185" s="145"/>
      <c r="J185" s="145"/>
      <c r="K185" s="145"/>
      <c r="L185" s="123"/>
      <c r="M185" s="570"/>
      <c r="N185" s="570"/>
      <c r="O185" s="570"/>
      <c r="P185" s="570"/>
      <c r="Q185" s="570"/>
      <c r="R185" s="556"/>
      <c r="S185" s="556"/>
      <c r="T185" s="556"/>
      <c r="U185" s="556"/>
      <c r="V185" s="556"/>
      <c r="W185" s="556"/>
    </row>
    <row r="186" spans="1:23" x14ac:dyDescent="0.2">
      <c r="A186" s="166"/>
      <c r="B186" s="119"/>
      <c r="C186" s="145"/>
      <c r="D186" s="145"/>
      <c r="E186" s="145"/>
      <c r="F186" s="145"/>
      <c r="G186" s="145"/>
      <c r="H186" s="145"/>
      <c r="I186" s="145"/>
      <c r="J186" s="145"/>
      <c r="K186" s="145"/>
      <c r="L186" s="123"/>
      <c r="M186" s="570"/>
      <c r="N186" s="570"/>
      <c r="O186" s="570"/>
      <c r="P186" s="570"/>
      <c r="Q186" s="570"/>
      <c r="R186" s="556"/>
      <c r="S186" s="556"/>
      <c r="T186" s="556"/>
      <c r="U186" s="556"/>
      <c r="V186" s="556"/>
      <c r="W186" s="556"/>
    </row>
    <row r="187" spans="1:23" ht="22.5" x14ac:dyDescent="0.2">
      <c r="A187" s="128" t="s">
        <v>175</v>
      </c>
      <c r="B187" s="119" t="s">
        <v>124</v>
      </c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546"/>
      <c r="N187" s="546"/>
      <c r="O187" s="546"/>
      <c r="P187" s="546"/>
      <c r="Q187" s="546"/>
      <c r="R187" s="556"/>
      <c r="S187" s="556"/>
      <c r="T187" s="556"/>
      <c r="U187" s="556"/>
      <c r="V187" s="556"/>
      <c r="W187" s="556"/>
    </row>
    <row r="188" spans="1:23" x14ac:dyDescent="0.2">
      <c r="A188" s="128" t="s">
        <v>221</v>
      </c>
      <c r="B188" s="119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546"/>
      <c r="N188" s="546"/>
      <c r="O188" s="546"/>
      <c r="P188" s="546"/>
      <c r="Q188" s="546"/>
      <c r="R188" s="556"/>
      <c r="S188" s="556"/>
      <c r="T188" s="556"/>
      <c r="U188" s="556"/>
      <c r="V188" s="556"/>
      <c r="W188" s="556"/>
    </row>
    <row r="189" spans="1:23" x14ac:dyDescent="0.2">
      <c r="A189" s="754" t="s">
        <v>262</v>
      </c>
      <c r="B189" s="764"/>
      <c r="C189" s="764"/>
      <c r="D189" s="764"/>
      <c r="E189" s="764"/>
      <c r="F189" s="764"/>
      <c r="G189" s="764"/>
      <c r="H189" s="764"/>
      <c r="I189" s="764"/>
      <c r="J189" s="764"/>
      <c r="K189" s="764"/>
      <c r="L189" s="135"/>
      <c r="M189" s="557"/>
      <c r="N189" s="557"/>
      <c r="O189" s="557"/>
      <c r="P189" s="557"/>
      <c r="Q189" s="557"/>
      <c r="R189" s="556"/>
      <c r="S189" s="556"/>
      <c r="T189" s="556"/>
      <c r="U189" s="556"/>
      <c r="V189" s="556"/>
      <c r="W189" s="556"/>
    </row>
    <row r="190" spans="1:23" x14ac:dyDescent="0.2">
      <c r="A190" s="123" t="s">
        <v>126</v>
      </c>
      <c r="B190" s="123" t="s">
        <v>127</v>
      </c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546"/>
      <c r="N190" s="546"/>
      <c r="O190" s="546"/>
      <c r="P190" s="546"/>
      <c r="Q190" s="546"/>
      <c r="R190" s="556"/>
      <c r="S190" s="556"/>
      <c r="T190" s="556"/>
      <c r="U190" s="556"/>
      <c r="V190" s="556"/>
      <c r="W190" s="556"/>
    </row>
    <row r="191" spans="1:23" ht="67.5" x14ac:dyDescent="0.2">
      <c r="A191" s="128" t="s">
        <v>128</v>
      </c>
      <c r="B191" s="166" t="s">
        <v>129</v>
      </c>
      <c r="C191" s="128"/>
      <c r="D191" s="128"/>
      <c r="E191" s="128"/>
      <c r="F191" s="128"/>
      <c r="G191" s="128"/>
      <c r="H191" s="128"/>
      <c r="I191" s="128"/>
      <c r="J191" s="128"/>
      <c r="K191" s="128"/>
      <c r="L191" s="105"/>
      <c r="M191" s="546"/>
      <c r="N191" s="546"/>
      <c r="O191" s="546"/>
      <c r="P191" s="546"/>
      <c r="Q191" s="546"/>
      <c r="R191" s="556"/>
      <c r="S191" s="556"/>
      <c r="T191" s="556"/>
      <c r="U191" s="556"/>
      <c r="V191" s="556"/>
      <c r="W191" s="556"/>
    </row>
    <row r="192" spans="1:23" x14ac:dyDescent="0.2">
      <c r="A192" s="128" t="s">
        <v>130</v>
      </c>
      <c r="B192" s="128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546"/>
      <c r="N192" s="546"/>
      <c r="O192" s="546"/>
      <c r="P192" s="546"/>
      <c r="Q192" s="546"/>
      <c r="R192" s="556"/>
      <c r="S192" s="556"/>
      <c r="T192" s="556"/>
      <c r="U192" s="556"/>
      <c r="V192" s="556"/>
      <c r="W192" s="556"/>
    </row>
    <row r="193" spans="1:23" x14ac:dyDescent="0.2">
      <c r="A193" s="128"/>
      <c r="B193" s="128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546"/>
      <c r="N193" s="546"/>
      <c r="O193" s="546"/>
      <c r="P193" s="546"/>
      <c r="Q193" s="546"/>
      <c r="R193" s="556"/>
      <c r="S193" s="556"/>
      <c r="T193" s="556"/>
      <c r="U193" s="556"/>
      <c r="V193" s="556"/>
      <c r="W193" s="556"/>
    </row>
    <row r="194" spans="1:23" ht="45" x14ac:dyDescent="0.2">
      <c r="A194" s="128" t="s">
        <v>131</v>
      </c>
      <c r="B194" s="119" t="s">
        <v>263</v>
      </c>
      <c r="C194" s="167" t="s">
        <v>35</v>
      </c>
      <c r="D194" s="105"/>
      <c r="E194" s="105"/>
      <c r="F194" s="105"/>
      <c r="G194" s="105"/>
      <c r="H194" s="105"/>
      <c r="I194" s="105"/>
      <c r="J194" s="105"/>
      <c r="K194" s="105"/>
      <c r="L194" s="105"/>
      <c r="M194" s="546"/>
      <c r="N194" s="546"/>
      <c r="O194" s="546"/>
      <c r="P194" s="546"/>
      <c r="Q194" s="546"/>
      <c r="R194" s="556"/>
      <c r="S194" s="556"/>
      <c r="T194" s="556"/>
      <c r="U194" s="556"/>
      <c r="V194" s="556"/>
      <c r="W194" s="556"/>
    </row>
    <row r="195" spans="1:23" x14ac:dyDescent="0.2">
      <c r="A195" s="128" t="s">
        <v>133</v>
      </c>
      <c r="B195" s="128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546"/>
      <c r="N195" s="546"/>
      <c r="O195" s="546"/>
      <c r="P195" s="546"/>
      <c r="Q195" s="546"/>
      <c r="R195" s="556"/>
      <c r="S195" s="556"/>
      <c r="T195" s="556"/>
      <c r="U195" s="556"/>
      <c r="V195" s="556"/>
      <c r="W195" s="556"/>
    </row>
    <row r="196" spans="1:23" x14ac:dyDescent="0.2">
      <c r="A196" s="128"/>
      <c r="B196" s="128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546"/>
      <c r="N196" s="546"/>
      <c r="O196" s="546"/>
      <c r="P196" s="546"/>
      <c r="Q196" s="546"/>
      <c r="R196" s="556"/>
      <c r="S196" s="556"/>
      <c r="T196" s="556"/>
      <c r="U196" s="556"/>
      <c r="V196" s="556"/>
      <c r="W196" s="556"/>
    </row>
    <row r="197" spans="1:23" ht="22.5" x14ac:dyDescent="0.2">
      <c r="A197" s="128" t="s">
        <v>134</v>
      </c>
      <c r="B197" s="119" t="s">
        <v>132</v>
      </c>
      <c r="C197" s="167" t="s">
        <v>35</v>
      </c>
      <c r="D197" s="105"/>
      <c r="E197" s="105"/>
      <c r="F197" s="105"/>
      <c r="G197" s="105"/>
      <c r="H197" s="105"/>
      <c r="I197" s="105"/>
      <c r="J197" s="105"/>
      <c r="K197" s="105"/>
      <c r="L197" s="105"/>
      <c r="M197" s="546"/>
      <c r="N197" s="546"/>
      <c r="O197" s="546"/>
      <c r="P197" s="546"/>
      <c r="Q197" s="546"/>
      <c r="R197" s="556"/>
      <c r="S197" s="556"/>
      <c r="T197" s="556"/>
      <c r="U197" s="556"/>
      <c r="V197" s="556"/>
      <c r="W197" s="556"/>
    </row>
    <row r="198" spans="1:23" x14ac:dyDescent="0.2">
      <c r="A198" s="128" t="s">
        <v>136</v>
      </c>
      <c r="B198" s="119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546"/>
      <c r="N198" s="546"/>
      <c r="O198" s="546"/>
      <c r="P198" s="546"/>
      <c r="Q198" s="546"/>
      <c r="R198" s="556"/>
      <c r="S198" s="556"/>
      <c r="T198" s="556"/>
      <c r="U198" s="556"/>
      <c r="V198" s="556"/>
      <c r="W198" s="556"/>
    </row>
    <row r="199" spans="1:23" x14ac:dyDescent="0.2">
      <c r="A199" s="128" t="s">
        <v>137</v>
      </c>
      <c r="B199" s="123" t="s">
        <v>138</v>
      </c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546"/>
      <c r="N199" s="546"/>
      <c r="O199" s="546"/>
      <c r="P199" s="546"/>
      <c r="Q199" s="546"/>
      <c r="R199" s="556"/>
      <c r="S199" s="556"/>
      <c r="T199" s="556"/>
      <c r="U199" s="556"/>
      <c r="V199" s="556"/>
      <c r="W199" s="556"/>
    </row>
    <row r="200" spans="1:23" ht="67.5" x14ac:dyDescent="0.2">
      <c r="A200" s="128" t="s">
        <v>139</v>
      </c>
      <c r="B200" s="166" t="s">
        <v>140</v>
      </c>
      <c r="C200" s="128"/>
      <c r="D200" s="128"/>
      <c r="E200" s="128"/>
      <c r="F200" s="128"/>
      <c r="G200" s="128"/>
      <c r="H200" s="128"/>
      <c r="I200" s="128"/>
      <c r="J200" s="128"/>
      <c r="K200" s="105"/>
      <c r="L200" s="105"/>
      <c r="M200" s="546"/>
      <c r="N200" s="546"/>
      <c r="O200" s="546"/>
      <c r="P200" s="546"/>
      <c r="Q200" s="546"/>
      <c r="R200" s="556"/>
      <c r="S200" s="556"/>
      <c r="T200" s="556"/>
      <c r="U200" s="556"/>
      <c r="V200" s="556"/>
      <c r="W200" s="556"/>
    </row>
    <row r="201" spans="1:23" x14ac:dyDescent="0.2">
      <c r="A201" s="128" t="s">
        <v>130</v>
      </c>
      <c r="B201" s="128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546"/>
      <c r="N201" s="546"/>
      <c r="O201" s="546"/>
      <c r="P201" s="546"/>
      <c r="Q201" s="546"/>
      <c r="R201" s="556"/>
      <c r="S201" s="556"/>
      <c r="T201" s="556"/>
      <c r="U201" s="556"/>
      <c r="V201" s="556"/>
      <c r="W201" s="556"/>
    </row>
    <row r="202" spans="1:23" x14ac:dyDescent="0.2">
      <c r="A202" s="128"/>
      <c r="B202" s="128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546"/>
      <c r="N202" s="546"/>
      <c r="O202" s="546"/>
      <c r="P202" s="546"/>
      <c r="Q202" s="546"/>
      <c r="R202" s="556"/>
      <c r="S202" s="556"/>
      <c r="T202" s="556"/>
      <c r="U202" s="556"/>
      <c r="V202" s="556"/>
      <c r="W202" s="556"/>
    </row>
    <row r="203" spans="1:23" ht="45" x14ac:dyDescent="0.2">
      <c r="A203" s="128" t="s">
        <v>141</v>
      </c>
      <c r="B203" s="119" t="s">
        <v>264</v>
      </c>
      <c r="C203" s="167" t="s">
        <v>35</v>
      </c>
      <c r="D203" s="105"/>
      <c r="E203" s="105"/>
      <c r="F203" s="105"/>
      <c r="G203" s="105"/>
      <c r="H203" s="105"/>
      <c r="I203" s="105"/>
      <c r="J203" s="105"/>
      <c r="K203" s="105"/>
      <c r="L203" s="105"/>
      <c r="M203" s="546"/>
      <c r="N203" s="546"/>
      <c r="O203" s="546"/>
      <c r="P203" s="546"/>
      <c r="Q203" s="546"/>
      <c r="R203" s="556"/>
      <c r="S203" s="556"/>
      <c r="T203" s="556"/>
      <c r="U203" s="556"/>
      <c r="V203" s="556"/>
      <c r="W203" s="556"/>
    </row>
    <row r="204" spans="1:23" x14ac:dyDescent="0.2">
      <c r="A204" s="128" t="s">
        <v>143</v>
      </c>
      <c r="B204" s="128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546"/>
      <c r="N204" s="546"/>
      <c r="O204" s="546"/>
      <c r="P204" s="546"/>
      <c r="Q204" s="546"/>
      <c r="R204" s="556"/>
      <c r="S204" s="556"/>
      <c r="T204" s="556"/>
      <c r="U204" s="556"/>
      <c r="V204" s="556"/>
      <c r="W204" s="556"/>
    </row>
    <row r="205" spans="1:23" x14ac:dyDescent="0.2">
      <c r="A205" s="128"/>
      <c r="B205" s="128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546"/>
      <c r="N205" s="546"/>
      <c r="O205" s="546"/>
      <c r="P205" s="546"/>
      <c r="Q205" s="546"/>
      <c r="R205" s="556"/>
      <c r="S205" s="556"/>
      <c r="T205" s="556"/>
      <c r="U205" s="556"/>
      <c r="V205" s="556"/>
      <c r="W205" s="556"/>
    </row>
    <row r="206" spans="1:23" ht="22.5" x14ac:dyDescent="0.2">
      <c r="A206" s="128" t="s">
        <v>144</v>
      </c>
      <c r="B206" s="119" t="s">
        <v>142</v>
      </c>
      <c r="C206" s="167" t="s">
        <v>35</v>
      </c>
      <c r="D206" s="105"/>
      <c r="E206" s="105"/>
      <c r="F206" s="105"/>
      <c r="G206" s="105"/>
      <c r="H206" s="105"/>
      <c r="I206" s="105"/>
      <c r="J206" s="105"/>
      <c r="K206" s="105"/>
      <c r="L206" s="105"/>
      <c r="M206" s="546"/>
      <c r="N206" s="546"/>
      <c r="O206" s="546"/>
      <c r="P206" s="546"/>
      <c r="Q206" s="546"/>
      <c r="R206" s="556"/>
      <c r="S206" s="556"/>
      <c r="T206" s="556"/>
      <c r="U206" s="556"/>
      <c r="V206" s="556"/>
      <c r="W206" s="556"/>
    </row>
    <row r="207" spans="1:23" x14ac:dyDescent="0.2">
      <c r="A207" s="128" t="s">
        <v>146</v>
      </c>
      <c r="B207" s="119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546"/>
      <c r="N207" s="546"/>
      <c r="O207" s="546"/>
      <c r="P207" s="546"/>
      <c r="Q207" s="546"/>
      <c r="R207" s="556"/>
      <c r="S207" s="556"/>
      <c r="T207" s="556"/>
      <c r="U207" s="556"/>
      <c r="V207" s="556"/>
      <c r="W207" s="556"/>
    </row>
    <row r="208" spans="1:23" x14ac:dyDescent="0.2">
      <c r="A208" s="128"/>
      <c r="B208" s="119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546"/>
      <c r="N208" s="546"/>
      <c r="O208" s="546"/>
      <c r="P208" s="546"/>
      <c r="Q208" s="546"/>
      <c r="R208" s="556"/>
      <c r="S208" s="556"/>
      <c r="T208" s="556"/>
      <c r="U208" s="556"/>
      <c r="V208" s="556"/>
      <c r="W208" s="556"/>
    </row>
    <row r="209" spans="1:23" x14ac:dyDescent="0.2">
      <c r="A209" s="128"/>
      <c r="B209" s="119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546"/>
      <c r="N209" s="546"/>
      <c r="O209" s="546"/>
      <c r="P209" s="546"/>
      <c r="Q209" s="546"/>
      <c r="R209" s="556"/>
      <c r="S209" s="556"/>
      <c r="T209" s="556"/>
      <c r="U209" s="556"/>
      <c r="V209" s="556"/>
      <c r="W209" s="556"/>
    </row>
    <row r="210" spans="1:23" x14ac:dyDescent="0.2">
      <c r="A210" s="123" t="s">
        <v>147</v>
      </c>
      <c r="B210" s="754" t="s">
        <v>148</v>
      </c>
      <c r="C210" s="755"/>
      <c r="D210" s="755"/>
      <c r="E210" s="764"/>
      <c r="F210" s="764"/>
      <c r="G210" s="764"/>
      <c r="H210" s="764"/>
      <c r="I210" s="796"/>
      <c r="J210" s="105"/>
      <c r="K210" s="105"/>
      <c r="L210" s="105"/>
      <c r="M210" s="546"/>
      <c r="N210" s="546"/>
      <c r="O210" s="546"/>
      <c r="P210" s="546"/>
      <c r="Q210" s="546"/>
      <c r="R210" s="556"/>
      <c r="S210" s="556"/>
      <c r="T210" s="556"/>
      <c r="U210" s="556"/>
      <c r="V210" s="556"/>
      <c r="W210" s="556"/>
    </row>
    <row r="211" spans="1:23" x14ac:dyDescent="0.2">
      <c r="A211" s="128" t="s">
        <v>149</v>
      </c>
      <c r="B211" s="119"/>
      <c r="C211" s="167" t="s">
        <v>35</v>
      </c>
      <c r="D211" s="105"/>
      <c r="E211" s="105"/>
      <c r="F211" s="105"/>
      <c r="G211" s="105"/>
      <c r="H211" s="105"/>
      <c r="I211" s="105"/>
      <c r="J211" s="105"/>
      <c r="K211" s="105"/>
      <c r="L211" s="105"/>
      <c r="M211" s="546"/>
      <c r="N211" s="546"/>
      <c r="O211" s="546"/>
      <c r="P211" s="546"/>
      <c r="Q211" s="546"/>
      <c r="R211" s="556"/>
      <c r="S211" s="556"/>
      <c r="T211" s="556"/>
      <c r="U211" s="556"/>
      <c r="V211" s="556"/>
      <c r="W211" s="556"/>
    </row>
    <row r="212" spans="1:23" x14ac:dyDescent="0.2">
      <c r="A212" s="128" t="s">
        <v>150</v>
      </c>
      <c r="B212" s="119"/>
      <c r="C212" s="167" t="s">
        <v>35</v>
      </c>
      <c r="D212" s="105"/>
      <c r="E212" s="105"/>
      <c r="F212" s="105"/>
      <c r="G212" s="105"/>
      <c r="H212" s="105"/>
      <c r="I212" s="105"/>
      <c r="J212" s="105"/>
      <c r="K212" s="105"/>
      <c r="L212" s="105"/>
      <c r="M212" s="546"/>
      <c r="N212" s="546"/>
      <c r="O212" s="546"/>
      <c r="P212" s="546"/>
      <c r="Q212" s="546"/>
      <c r="R212" s="556"/>
      <c r="S212" s="556"/>
      <c r="T212" s="556"/>
      <c r="U212" s="556"/>
      <c r="V212" s="556"/>
      <c r="W212" s="556"/>
    </row>
    <row r="213" spans="1:23" x14ac:dyDescent="0.2">
      <c r="A213" s="128"/>
      <c r="B213" s="128"/>
      <c r="C213" s="141"/>
      <c r="D213" s="105"/>
      <c r="E213" s="105"/>
      <c r="F213" s="105"/>
      <c r="G213" s="105"/>
      <c r="H213" s="105"/>
      <c r="I213" s="105"/>
      <c r="J213" s="105"/>
      <c r="K213" s="105"/>
      <c r="L213" s="105"/>
      <c r="M213" s="546"/>
      <c r="N213" s="546"/>
      <c r="O213" s="546"/>
      <c r="P213" s="546"/>
      <c r="Q213" s="546"/>
      <c r="R213" s="556"/>
      <c r="S213" s="556"/>
      <c r="T213" s="556"/>
      <c r="U213" s="556"/>
      <c r="V213" s="556"/>
      <c r="W213" s="556"/>
    </row>
    <row r="214" spans="1:23" x14ac:dyDescent="0.2">
      <c r="A214" s="754" t="s">
        <v>265</v>
      </c>
      <c r="B214" s="764"/>
      <c r="C214" s="764"/>
      <c r="D214" s="764"/>
      <c r="E214" s="764"/>
      <c r="F214" s="764"/>
      <c r="G214" s="764"/>
      <c r="H214" s="764"/>
      <c r="I214" s="764"/>
      <c r="J214" s="764"/>
      <c r="K214" s="168"/>
      <c r="L214" s="135"/>
      <c r="M214" s="557"/>
      <c r="N214" s="557"/>
      <c r="O214" s="557"/>
      <c r="P214" s="557"/>
      <c r="Q214" s="557"/>
      <c r="R214" s="556"/>
      <c r="S214" s="556"/>
      <c r="T214" s="556"/>
      <c r="U214" s="556"/>
      <c r="V214" s="556"/>
      <c r="W214" s="556"/>
    </row>
    <row r="215" spans="1:23" x14ac:dyDescent="0.2">
      <c r="A215" s="128" t="s">
        <v>152</v>
      </c>
      <c r="B215" s="128"/>
      <c r="C215" s="141" t="s">
        <v>35</v>
      </c>
      <c r="D215" s="105"/>
      <c r="E215" s="105"/>
      <c r="F215" s="105"/>
      <c r="G215" s="105"/>
      <c r="H215" s="105"/>
      <c r="I215" s="105"/>
      <c r="J215" s="105"/>
      <c r="K215" s="105"/>
      <c r="L215" s="105"/>
      <c r="M215" s="546"/>
      <c r="N215" s="546"/>
      <c r="O215" s="546"/>
      <c r="P215" s="546"/>
      <c r="Q215" s="546"/>
      <c r="R215" s="556"/>
      <c r="S215" s="556"/>
      <c r="T215" s="556"/>
      <c r="U215" s="556"/>
      <c r="V215" s="556"/>
      <c r="W215" s="556"/>
    </row>
    <row r="216" spans="1:23" x14ac:dyDescent="0.2">
      <c r="A216" s="128" t="s">
        <v>153</v>
      </c>
      <c r="B216" s="128"/>
      <c r="C216" s="141" t="s">
        <v>35</v>
      </c>
      <c r="D216" s="105"/>
      <c r="E216" s="105"/>
      <c r="F216" s="105"/>
      <c r="G216" s="105"/>
      <c r="H216" s="105"/>
      <c r="I216" s="105"/>
      <c r="J216" s="105"/>
      <c r="K216" s="105"/>
      <c r="L216" s="105"/>
      <c r="M216" s="546"/>
      <c r="N216" s="546"/>
      <c r="O216" s="546"/>
      <c r="P216" s="546"/>
      <c r="Q216" s="546"/>
      <c r="R216" s="556"/>
      <c r="S216" s="556"/>
      <c r="T216" s="556"/>
      <c r="U216" s="556"/>
      <c r="V216" s="556"/>
      <c r="W216" s="556"/>
    </row>
    <row r="217" spans="1:23" x14ac:dyDescent="0.2">
      <c r="A217" s="754" t="s">
        <v>266</v>
      </c>
      <c r="B217" s="777"/>
      <c r="C217" s="777"/>
      <c r="D217" s="777"/>
      <c r="E217" s="777"/>
      <c r="F217" s="777"/>
      <c r="G217" s="777"/>
      <c r="H217" s="777"/>
      <c r="I217" s="777"/>
      <c r="J217" s="777"/>
      <c r="K217" s="778"/>
      <c r="L217" s="169"/>
      <c r="M217" s="546"/>
      <c r="N217" s="546"/>
      <c r="O217" s="546"/>
      <c r="P217" s="546"/>
      <c r="Q217" s="546"/>
      <c r="R217" s="556"/>
      <c r="S217" s="556"/>
      <c r="T217" s="556"/>
      <c r="U217" s="556"/>
      <c r="V217" s="556"/>
      <c r="W217" s="556"/>
    </row>
    <row r="218" spans="1:23" x14ac:dyDescent="0.2">
      <c r="A218" s="128" t="s">
        <v>155</v>
      </c>
      <c r="B218" s="128"/>
      <c r="C218" s="141"/>
      <c r="D218" s="105"/>
      <c r="E218" s="105"/>
      <c r="F218" s="105"/>
      <c r="G218" s="105"/>
      <c r="H218" s="105"/>
      <c r="I218" s="105"/>
      <c r="J218" s="105"/>
      <c r="K218" s="105"/>
      <c r="L218" s="169"/>
      <c r="M218" s="546"/>
      <c r="N218" s="546"/>
      <c r="O218" s="546"/>
      <c r="P218" s="546"/>
      <c r="Q218" s="546"/>
      <c r="R218" s="556"/>
      <c r="S218" s="556"/>
      <c r="T218" s="556"/>
      <c r="U218" s="556"/>
      <c r="V218" s="556"/>
      <c r="W218" s="556"/>
    </row>
    <row r="219" spans="1:23" x14ac:dyDescent="0.2">
      <c r="A219" s="170" t="s">
        <v>163</v>
      </c>
      <c r="B219" s="754" t="s">
        <v>164</v>
      </c>
      <c r="C219" s="755"/>
      <c r="D219" s="755"/>
      <c r="E219" s="755"/>
      <c r="F219" s="755"/>
      <c r="G219" s="755"/>
      <c r="H219" s="755"/>
      <c r="I219" s="755"/>
      <c r="J219" s="755"/>
      <c r="K219" s="755"/>
      <c r="L219" s="793"/>
      <c r="M219" s="546"/>
      <c r="N219" s="546"/>
      <c r="O219" s="546"/>
      <c r="P219" s="546"/>
      <c r="Q219" s="546"/>
      <c r="R219" s="556"/>
      <c r="S219" s="556"/>
      <c r="T219" s="556"/>
      <c r="U219" s="556"/>
      <c r="V219" s="556"/>
      <c r="W219" s="556"/>
    </row>
    <row r="220" spans="1:23" ht="22.5" x14ac:dyDescent="0.2">
      <c r="A220" s="128" t="s">
        <v>165</v>
      </c>
      <c r="B220" s="119" t="s">
        <v>166</v>
      </c>
      <c r="C220" s="170" t="s">
        <v>35</v>
      </c>
      <c r="D220" s="123"/>
      <c r="E220" s="105"/>
      <c r="F220" s="105"/>
      <c r="G220" s="105"/>
      <c r="H220" s="105"/>
      <c r="I220" s="105"/>
      <c r="J220" s="105"/>
      <c r="K220" s="105"/>
      <c r="L220" s="105"/>
      <c r="M220" s="546"/>
      <c r="N220" s="546"/>
      <c r="O220" s="546"/>
      <c r="P220" s="546"/>
      <c r="Q220" s="546"/>
      <c r="R220" s="556"/>
      <c r="S220" s="556"/>
      <c r="T220" s="556"/>
      <c r="U220" s="556"/>
      <c r="V220" s="556"/>
      <c r="W220" s="556"/>
    </row>
    <row r="221" spans="1:23" x14ac:dyDescent="0.2">
      <c r="A221" s="101" t="s">
        <v>33</v>
      </c>
      <c r="B221" s="128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546"/>
      <c r="N221" s="546"/>
      <c r="O221" s="546"/>
      <c r="P221" s="546"/>
      <c r="Q221" s="546"/>
      <c r="R221" s="556"/>
      <c r="S221" s="556"/>
      <c r="T221" s="556"/>
      <c r="U221" s="556"/>
      <c r="V221" s="556"/>
      <c r="W221" s="556"/>
    </row>
    <row r="222" spans="1:23" x14ac:dyDescent="0.2">
      <c r="A222" s="128" t="s">
        <v>49</v>
      </c>
      <c r="B222" s="128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546"/>
      <c r="N222" s="546"/>
      <c r="O222" s="546"/>
      <c r="P222" s="546"/>
      <c r="Q222" s="546"/>
      <c r="R222" s="556"/>
      <c r="S222" s="556"/>
      <c r="T222" s="556"/>
      <c r="U222" s="556"/>
      <c r="V222" s="556"/>
      <c r="W222" s="556"/>
    </row>
    <row r="223" spans="1:23" ht="33.75" x14ac:dyDescent="0.2">
      <c r="A223" s="128" t="s">
        <v>167</v>
      </c>
      <c r="B223" s="119" t="s">
        <v>168</v>
      </c>
      <c r="C223" s="167" t="s">
        <v>35</v>
      </c>
      <c r="D223" s="167"/>
      <c r="E223" s="105"/>
      <c r="F223" s="105"/>
      <c r="G223" s="105"/>
      <c r="H223" s="105"/>
      <c r="I223" s="105"/>
      <c r="J223" s="105"/>
      <c r="K223" s="105"/>
      <c r="L223" s="105"/>
      <c r="M223" s="546"/>
      <c r="N223" s="546"/>
      <c r="O223" s="546"/>
      <c r="P223" s="546"/>
      <c r="Q223" s="546"/>
      <c r="R223" s="556"/>
      <c r="S223" s="556"/>
      <c r="T223" s="556"/>
      <c r="U223" s="556"/>
      <c r="V223" s="556"/>
      <c r="W223" s="556"/>
    </row>
    <row r="224" spans="1:23" x14ac:dyDescent="0.2">
      <c r="A224" s="128" t="s">
        <v>64</v>
      </c>
      <c r="B224" s="128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546"/>
      <c r="N224" s="546"/>
      <c r="O224" s="546"/>
      <c r="P224" s="546"/>
      <c r="Q224" s="546"/>
      <c r="R224" s="556"/>
      <c r="S224" s="556"/>
      <c r="T224" s="556"/>
      <c r="U224" s="556"/>
      <c r="V224" s="556"/>
      <c r="W224" s="556"/>
    </row>
    <row r="225" spans="1:23" x14ac:dyDescent="0.2">
      <c r="A225" s="128" t="s">
        <v>171</v>
      </c>
      <c r="B225" s="128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546"/>
      <c r="N225" s="546"/>
      <c r="O225" s="546"/>
      <c r="P225" s="546"/>
      <c r="Q225" s="546"/>
      <c r="R225" s="556"/>
      <c r="S225" s="556"/>
      <c r="T225" s="556"/>
      <c r="U225" s="556"/>
      <c r="V225" s="556"/>
      <c r="W225" s="556"/>
    </row>
    <row r="226" spans="1:23" ht="33.75" x14ac:dyDescent="0.2">
      <c r="A226" s="123" t="s">
        <v>173</v>
      </c>
      <c r="B226" s="119" t="s">
        <v>174</v>
      </c>
      <c r="C226" s="167" t="s">
        <v>35</v>
      </c>
      <c r="D226" s="105"/>
      <c r="E226" s="105"/>
      <c r="F226" s="105"/>
      <c r="G226" s="105"/>
      <c r="H226" s="105"/>
      <c r="I226" s="105"/>
      <c r="J226" s="105"/>
      <c r="K226" s="105"/>
      <c r="L226" s="105"/>
      <c r="M226" s="546"/>
      <c r="N226" s="546"/>
      <c r="O226" s="546"/>
      <c r="P226" s="546"/>
      <c r="Q226" s="546"/>
      <c r="R226" s="556"/>
      <c r="S226" s="556"/>
      <c r="T226" s="556"/>
      <c r="U226" s="556"/>
      <c r="V226" s="556"/>
      <c r="W226" s="556"/>
    </row>
    <row r="227" spans="1:23" x14ac:dyDescent="0.2">
      <c r="A227" s="128" t="s">
        <v>175</v>
      </c>
      <c r="B227" s="128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546"/>
      <c r="N227" s="546"/>
      <c r="O227" s="546"/>
      <c r="P227" s="546"/>
      <c r="Q227" s="546"/>
      <c r="R227" s="556"/>
      <c r="S227" s="556"/>
      <c r="T227" s="556"/>
      <c r="U227" s="556"/>
      <c r="V227" s="556"/>
      <c r="W227" s="556"/>
    </row>
    <row r="228" spans="1:23" x14ac:dyDescent="0.2">
      <c r="A228" s="128" t="s">
        <v>176</v>
      </c>
      <c r="B228" s="128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546"/>
      <c r="N228" s="546"/>
      <c r="O228" s="546"/>
      <c r="P228" s="546"/>
      <c r="Q228" s="546"/>
      <c r="R228" s="556"/>
      <c r="S228" s="556"/>
      <c r="T228" s="556"/>
      <c r="U228" s="556"/>
      <c r="V228" s="556"/>
      <c r="W228" s="556"/>
    </row>
    <row r="229" spans="1:23" x14ac:dyDescent="0.2">
      <c r="A229" s="123" t="s">
        <v>177</v>
      </c>
      <c r="B229" s="128" t="s">
        <v>178</v>
      </c>
      <c r="C229" s="167" t="s">
        <v>35</v>
      </c>
      <c r="D229" s="105"/>
      <c r="E229" s="105"/>
      <c r="F229" s="105"/>
      <c r="G229" s="105"/>
      <c r="H229" s="105"/>
      <c r="I229" s="105"/>
      <c r="J229" s="105"/>
      <c r="K229" s="105"/>
      <c r="L229" s="105"/>
      <c r="M229" s="546"/>
      <c r="N229" s="546"/>
      <c r="O229" s="546"/>
      <c r="P229" s="546"/>
      <c r="Q229" s="546"/>
      <c r="R229" s="556"/>
      <c r="S229" s="556"/>
      <c r="T229" s="556"/>
      <c r="U229" s="556"/>
      <c r="V229" s="556"/>
      <c r="W229" s="556"/>
    </row>
    <row r="230" spans="1:23" x14ac:dyDescent="0.2">
      <c r="A230" s="128" t="s">
        <v>179</v>
      </c>
      <c r="B230" s="128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546"/>
      <c r="N230" s="546"/>
      <c r="O230" s="546"/>
      <c r="P230" s="546"/>
      <c r="Q230" s="546"/>
      <c r="R230" s="556"/>
      <c r="S230" s="556"/>
      <c r="T230" s="556"/>
      <c r="U230" s="556"/>
      <c r="V230" s="556"/>
      <c r="W230" s="556"/>
    </row>
    <row r="231" spans="1:23" x14ac:dyDescent="0.2">
      <c r="A231" s="128" t="s">
        <v>180</v>
      </c>
      <c r="B231" s="128" t="s">
        <v>181</v>
      </c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546"/>
      <c r="N231" s="546"/>
      <c r="O231" s="546"/>
      <c r="P231" s="546"/>
      <c r="Q231" s="546"/>
      <c r="R231" s="556"/>
      <c r="S231" s="556"/>
      <c r="T231" s="556"/>
      <c r="U231" s="556"/>
      <c r="V231" s="556"/>
      <c r="W231" s="556"/>
    </row>
    <row r="232" spans="1:23" x14ac:dyDescent="0.2">
      <c r="A232" s="128" t="s">
        <v>182</v>
      </c>
      <c r="B232" s="128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546"/>
      <c r="N232" s="546"/>
      <c r="O232" s="546"/>
      <c r="P232" s="546"/>
      <c r="Q232" s="546"/>
      <c r="R232" s="556"/>
      <c r="S232" s="556"/>
      <c r="T232" s="556"/>
      <c r="U232" s="556"/>
      <c r="V232" s="556"/>
      <c r="W232" s="556"/>
    </row>
    <row r="233" spans="1:23" x14ac:dyDescent="0.2">
      <c r="A233" s="123" t="s">
        <v>183</v>
      </c>
      <c r="B233" s="128" t="s">
        <v>184</v>
      </c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546"/>
      <c r="N233" s="546"/>
      <c r="O233" s="546"/>
      <c r="P233" s="546"/>
      <c r="Q233" s="546"/>
      <c r="R233" s="556"/>
      <c r="S233" s="556"/>
      <c r="T233" s="556"/>
      <c r="U233" s="556"/>
      <c r="V233" s="556"/>
      <c r="W233" s="556"/>
    </row>
    <row r="234" spans="1:23" x14ac:dyDescent="0.2">
      <c r="A234" s="128" t="s">
        <v>185</v>
      </c>
      <c r="B234" s="128"/>
      <c r="C234" s="105"/>
      <c r="D234" s="105"/>
      <c r="E234" s="105"/>
      <c r="F234" s="105"/>
      <c r="G234" s="105"/>
      <c r="H234" s="105"/>
      <c r="I234" s="105"/>
      <c r="J234" s="168"/>
      <c r="K234" s="105"/>
      <c r="L234" s="105"/>
      <c r="M234" s="546"/>
      <c r="N234" s="546"/>
      <c r="O234" s="546"/>
      <c r="P234" s="546"/>
      <c r="Q234" s="546"/>
      <c r="R234" s="556"/>
      <c r="S234" s="556"/>
      <c r="T234" s="556"/>
      <c r="U234" s="556"/>
      <c r="V234" s="556"/>
      <c r="W234" s="556"/>
    </row>
    <row r="235" spans="1:23" x14ac:dyDescent="0.2">
      <c r="A235" s="170" t="s">
        <v>186</v>
      </c>
      <c r="B235" s="769" t="s">
        <v>187</v>
      </c>
      <c r="C235" s="770"/>
      <c r="D235" s="770"/>
      <c r="E235" s="770"/>
      <c r="F235" s="770"/>
      <c r="G235" s="770"/>
      <c r="H235" s="770"/>
      <c r="I235" s="770"/>
      <c r="J235" s="770"/>
      <c r="K235" s="770"/>
      <c r="L235" s="168"/>
      <c r="M235" s="557"/>
      <c r="N235" s="557"/>
      <c r="O235" s="557"/>
      <c r="P235" s="557"/>
      <c r="Q235" s="557"/>
      <c r="R235" s="556"/>
      <c r="S235" s="556"/>
      <c r="T235" s="556"/>
      <c r="U235" s="556"/>
      <c r="V235" s="556"/>
      <c r="W235" s="556"/>
    </row>
    <row r="236" spans="1:23" ht="33.75" x14ac:dyDescent="0.2">
      <c r="A236" s="123" t="s">
        <v>165</v>
      </c>
      <c r="B236" s="119" t="s">
        <v>267</v>
      </c>
      <c r="C236" s="167" t="s">
        <v>35</v>
      </c>
      <c r="D236" s="135"/>
      <c r="E236" s="105"/>
      <c r="F236" s="105"/>
      <c r="G236" s="105"/>
      <c r="H236" s="105"/>
      <c r="I236" s="105"/>
      <c r="J236" s="105"/>
      <c r="K236" s="105"/>
      <c r="L236" s="105"/>
      <c r="M236" s="546"/>
      <c r="N236" s="546"/>
      <c r="O236" s="546"/>
      <c r="P236" s="546"/>
      <c r="Q236" s="546"/>
      <c r="R236" s="556"/>
      <c r="S236" s="556"/>
      <c r="T236" s="556"/>
      <c r="U236" s="556"/>
      <c r="V236" s="556"/>
      <c r="W236" s="556"/>
    </row>
    <row r="237" spans="1:23" x14ac:dyDescent="0.2">
      <c r="A237" s="128" t="s">
        <v>33</v>
      </c>
      <c r="B237" s="128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546"/>
      <c r="N237" s="546"/>
      <c r="O237" s="546"/>
      <c r="P237" s="546"/>
      <c r="Q237" s="546"/>
      <c r="R237" s="556"/>
      <c r="S237" s="556"/>
      <c r="T237" s="556"/>
      <c r="U237" s="556"/>
      <c r="V237" s="556"/>
      <c r="W237" s="556"/>
    </row>
    <row r="238" spans="1:23" x14ac:dyDescent="0.2">
      <c r="A238" s="101" t="s">
        <v>49</v>
      </c>
      <c r="B238" s="128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546"/>
      <c r="N238" s="546"/>
      <c r="O238" s="546"/>
      <c r="P238" s="546"/>
      <c r="Q238" s="546"/>
      <c r="R238" s="556"/>
      <c r="S238" s="556"/>
      <c r="T238" s="556"/>
      <c r="U238" s="556"/>
      <c r="V238" s="556"/>
      <c r="W238" s="556"/>
    </row>
    <row r="239" spans="1:23" ht="56.25" customHeight="1" x14ac:dyDescent="0.2">
      <c r="A239" s="123" t="s">
        <v>167</v>
      </c>
      <c r="B239" s="119" t="s">
        <v>268</v>
      </c>
      <c r="C239" s="167" t="s">
        <v>35</v>
      </c>
      <c r="D239" s="135"/>
      <c r="E239" s="105"/>
      <c r="F239" s="105"/>
      <c r="G239" s="105"/>
      <c r="H239" s="105"/>
      <c r="I239" s="105"/>
      <c r="J239" s="105"/>
      <c r="K239" s="105"/>
      <c r="L239" s="105"/>
      <c r="M239" s="546"/>
      <c r="N239" s="546"/>
      <c r="O239" s="546"/>
      <c r="P239" s="546"/>
      <c r="Q239" s="546"/>
      <c r="R239" s="556"/>
      <c r="S239" s="556"/>
      <c r="T239" s="556"/>
      <c r="U239" s="556"/>
      <c r="V239" s="556"/>
      <c r="W239" s="556"/>
    </row>
    <row r="240" spans="1:23" x14ac:dyDescent="0.2">
      <c r="A240" s="128" t="s">
        <v>64</v>
      </c>
      <c r="B240" s="128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546"/>
      <c r="N240" s="546"/>
      <c r="O240" s="546"/>
      <c r="P240" s="546"/>
      <c r="Q240" s="546"/>
      <c r="R240" s="556"/>
      <c r="S240" s="556"/>
      <c r="T240" s="556"/>
      <c r="U240" s="556"/>
      <c r="V240" s="556"/>
      <c r="W240" s="556"/>
    </row>
    <row r="241" spans="1:23" x14ac:dyDescent="0.2">
      <c r="A241" s="128" t="s">
        <v>81</v>
      </c>
      <c r="B241" s="128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546"/>
      <c r="N241" s="546"/>
      <c r="O241" s="546"/>
      <c r="P241" s="546"/>
      <c r="Q241" s="546"/>
      <c r="R241" s="556"/>
      <c r="S241" s="556"/>
      <c r="T241" s="556"/>
      <c r="U241" s="556"/>
      <c r="V241" s="556"/>
      <c r="W241" s="556"/>
    </row>
    <row r="242" spans="1:23" x14ac:dyDescent="0.2">
      <c r="A242" s="170" t="s">
        <v>188</v>
      </c>
      <c r="B242" s="754" t="s">
        <v>269</v>
      </c>
      <c r="C242" s="764"/>
      <c r="D242" s="764"/>
      <c r="E242" s="764"/>
      <c r="F242" s="764"/>
      <c r="G242" s="764"/>
      <c r="H242" s="764"/>
      <c r="I242" s="764"/>
      <c r="J242" s="764"/>
      <c r="K242" s="764"/>
      <c r="L242" s="764"/>
      <c r="M242" s="557"/>
      <c r="N242" s="557"/>
      <c r="O242" s="557"/>
      <c r="P242" s="557"/>
      <c r="Q242" s="557"/>
      <c r="R242" s="556"/>
      <c r="S242" s="556"/>
      <c r="T242" s="556"/>
      <c r="U242" s="556"/>
      <c r="V242" s="556"/>
      <c r="W242" s="556"/>
    </row>
    <row r="243" spans="1:23" x14ac:dyDescent="0.2">
      <c r="A243" s="128" t="s">
        <v>190</v>
      </c>
      <c r="B243" s="128"/>
      <c r="C243" s="167"/>
      <c r="D243" s="105"/>
      <c r="E243" s="105"/>
      <c r="F243" s="105"/>
      <c r="G243" s="105"/>
      <c r="H243" s="105"/>
      <c r="I243" s="105"/>
      <c r="J243" s="105"/>
      <c r="K243" s="105"/>
      <c r="L243" s="105"/>
      <c r="M243" s="546"/>
      <c r="N243" s="546"/>
      <c r="O243" s="546"/>
      <c r="P243" s="546"/>
      <c r="Q243" s="546"/>
      <c r="R243" s="556"/>
      <c r="S243" s="556"/>
      <c r="T243" s="556"/>
      <c r="U243" s="556"/>
      <c r="V243" s="556"/>
      <c r="W243" s="556"/>
    </row>
    <row r="244" spans="1:23" x14ac:dyDescent="0.2">
      <c r="A244" s="128" t="s">
        <v>167</v>
      </c>
      <c r="B244" s="128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546"/>
      <c r="N244" s="546"/>
      <c r="O244" s="546"/>
      <c r="P244" s="546"/>
      <c r="Q244" s="546"/>
      <c r="R244" s="556"/>
      <c r="S244" s="556"/>
      <c r="T244" s="556"/>
      <c r="U244" s="556"/>
      <c r="V244" s="556"/>
      <c r="W244" s="556"/>
    </row>
    <row r="245" spans="1:23" x14ac:dyDescent="0.2">
      <c r="A245" s="170" t="s">
        <v>191</v>
      </c>
      <c r="B245" s="754" t="s">
        <v>192</v>
      </c>
      <c r="C245" s="755"/>
      <c r="D245" s="755"/>
      <c r="E245" s="755"/>
      <c r="F245" s="755"/>
      <c r="G245" s="755"/>
      <c r="H245" s="755"/>
      <c r="I245" s="755"/>
      <c r="J245" s="793"/>
      <c r="K245" s="105"/>
      <c r="L245" s="105"/>
      <c r="M245" s="561"/>
      <c r="N245" s="546"/>
      <c r="O245" s="546"/>
      <c r="P245" s="546"/>
      <c r="Q245" s="546"/>
      <c r="R245" s="556"/>
      <c r="S245" s="556"/>
      <c r="T245" s="556"/>
      <c r="U245" s="556"/>
      <c r="V245" s="556"/>
      <c r="W245" s="556"/>
    </row>
    <row r="246" spans="1:23" x14ac:dyDescent="0.2">
      <c r="A246" s="128" t="s">
        <v>165</v>
      </c>
      <c r="B246" s="128" t="s">
        <v>193</v>
      </c>
      <c r="C246" s="167" t="s">
        <v>35</v>
      </c>
      <c r="D246" s="123"/>
      <c r="E246" s="105"/>
      <c r="F246" s="105"/>
      <c r="G246" s="105"/>
      <c r="H246" s="105"/>
      <c r="I246" s="105"/>
      <c r="J246" s="105"/>
      <c r="K246" s="105"/>
      <c r="L246" s="105"/>
      <c r="M246" s="546"/>
      <c r="N246" s="546"/>
      <c r="O246" s="546"/>
      <c r="P246" s="546"/>
      <c r="Q246" s="546"/>
      <c r="R246" s="556"/>
      <c r="S246" s="556"/>
      <c r="T246" s="556"/>
      <c r="U246" s="556"/>
      <c r="V246" s="556"/>
      <c r="W246" s="556"/>
    </row>
    <row r="247" spans="1:23" ht="33.75" x14ac:dyDescent="0.2">
      <c r="A247" s="101" t="s">
        <v>33</v>
      </c>
      <c r="B247" s="119" t="s">
        <v>194</v>
      </c>
      <c r="C247" s="167" t="s">
        <v>35</v>
      </c>
      <c r="D247" s="135"/>
      <c r="E247" s="105"/>
      <c r="F247" s="105"/>
      <c r="G247" s="105"/>
      <c r="H247" s="105"/>
      <c r="I247" s="105"/>
      <c r="J247" s="105"/>
      <c r="K247" s="105"/>
      <c r="L247" s="105"/>
      <c r="M247" s="546"/>
      <c r="N247" s="546"/>
      <c r="O247" s="546"/>
      <c r="P247" s="546"/>
      <c r="Q247" s="546"/>
      <c r="R247" s="556"/>
      <c r="S247" s="556"/>
      <c r="T247" s="556"/>
      <c r="U247" s="556"/>
      <c r="V247" s="556"/>
      <c r="W247" s="556"/>
    </row>
    <row r="248" spans="1:23" x14ac:dyDescent="0.2">
      <c r="A248" s="128">
        <v>2</v>
      </c>
      <c r="B248" s="128" t="s">
        <v>195</v>
      </c>
      <c r="C248" s="167" t="s">
        <v>35</v>
      </c>
      <c r="D248" s="123"/>
      <c r="E248" s="105"/>
      <c r="F248" s="105"/>
      <c r="G248" s="105"/>
      <c r="H248" s="105"/>
      <c r="I248" s="105"/>
      <c r="J248" s="105"/>
      <c r="K248" s="105"/>
      <c r="L248" s="105"/>
      <c r="M248" s="546"/>
      <c r="N248" s="546"/>
      <c r="O248" s="546"/>
      <c r="P248" s="546"/>
      <c r="Q248" s="546"/>
      <c r="R248" s="556"/>
      <c r="S248" s="556"/>
      <c r="T248" s="556"/>
      <c r="U248" s="556"/>
      <c r="V248" s="556"/>
      <c r="W248" s="556"/>
    </row>
    <row r="249" spans="1:23" x14ac:dyDescent="0.2">
      <c r="A249" s="128" t="s">
        <v>64</v>
      </c>
      <c r="B249" s="128"/>
      <c r="C249" s="167" t="s">
        <v>35</v>
      </c>
      <c r="D249" s="162"/>
      <c r="E249" s="105"/>
      <c r="F249" s="105"/>
      <c r="G249" s="105"/>
      <c r="H249" s="105"/>
      <c r="I249" s="105"/>
      <c r="J249" s="105"/>
      <c r="K249" s="105"/>
      <c r="L249" s="105"/>
      <c r="M249" s="546"/>
      <c r="N249" s="546"/>
      <c r="O249" s="546"/>
      <c r="P249" s="546"/>
      <c r="Q249" s="546"/>
      <c r="R249" s="556"/>
      <c r="S249" s="556"/>
      <c r="T249" s="556"/>
      <c r="U249" s="556"/>
      <c r="V249" s="556"/>
      <c r="W249" s="556"/>
    </row>
    <row r="250" spans="1:23" ht="12.75" customHeight="1" x14ac:dyDescent="0.2">
      <c r="A250" s="128">
        <v>3</v>
      </c>
      <c r="B250" s="119" t="s">
        <v>270</v>
      </c>
      <c r="C250" s="167" t="s">
        <v>35</v>
      </c>
      <c r="D250" s="123"/>
      <c r="E250" s="105"/>
      <c r="F250" s="105"/>
      <c r="G250" s="105"/>
      <c r="H250" s="105"/>
      <c r="I250" s="105"/>
      <c r="J250" s="105"/>
      <c r="K250" s="105"/>
      <c r="L250" s="105"/>
      <c r="M250" s="546"/>
      <c r="N250" s="546"/>
      <c r="O250" s="546"/>
      <c r="P250" s="546"/>
      <c r="Q250" s="546"/>
      <c r="R250" s="556"/>
      <c r="S250" s="556"/>
      <c r="T250" s="556"/>
      <c r="U250" s="556"/>
      <c r="V250" s="556"/>
      <c r="W250" s="556"/>
    </row>
    <row r="251" spans="1:23" x14ac:dyDescent="0.2">
      <c r="A251" s="128" t="s">
        <v>197</v>
      </c>
      <c r="B251" s="128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546"/>
      <c r="N251" s="546"/>
      <c r="O251" s="546"/>
      <c r="P251" s="546"/>
      <c r="Q251" s="546"/>
      <c r="R251" s="556"/>
      <c r="S251" s="556"/>
      <c r="T251" s="556"/>
      <c r="U251" s="556"/>
      <c r="V251" s="556"/>
      <c r="W251" s="556"/>
    </row>
    <row r="252" spans="1:23" x14ac:dyDescent="0.2">
      <c r="A252" s="128" t="s">
        <v>123</v>
      </c>
      <c r="B252" s="128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546"/>
      <c r="N252" s="546"/>
      <c r="O252" s="546"/>
      <c r="P252" s="546"/>
      <c r="Q252" s="546"/>
      <c r="R252" s="556"/>
      <c r="S252" s="556"/>
      <c r="T252" s="556"/>
      <c r="U252" s="556"/>
      <c r="V252" s="556"/>
      <c r="W252" s="556"/>
    </row>
    <row r="253" spans="1:23" x14ac:dyDescent="0.2">
      <c r="A253" s="123" t="s">
        <v>198</v>
      </c>
      <c r="B253" s="754" t="s">
        <v>199</v>
      </c>
      <c r="C253" s="764"/>
      <c r="D253" s="764"/>
      <c r="E253" s="764"/>
      <c r="F253" s="764"/>
      <c r="G253" s="764"/>
      <c r="H253" s="764"/>
      <c r="I253" s="764"/>
      <c r="J253" s="764"/>
      <c r="K253" s="764"/>
      <c r="L253" s="145"/>
      <c r="M253" s="562"/>
      <c r="N253" s="562"/>
      <c r="O253" s="562"/>
      <c r="P253" s="562"/>
      <c r="Q253" s="562"/>
      <c r="R253" s="556"/>
      <c r="S253" s="556"/>
      <c r="T253" s="556"/>
      <c r="U253" s="556"/>
      <c r="V253" s="556"/>
      <c r="W253" s="556"/>
    </row>
    <row r="254" spans="1:23" x14ac:dyDescent="0.2">
      <c r="A254" s="105"/>
      <c r="B254" s="146"/>
      <c r="C254" s="146"/>
      <c r="D254" s="146"/>
      <c r="E254" s="146"/>
      <c r="F254" s="146"/>
      <c r="G254" s="146"/>
      <c r="H254" s="146"/>
      <c r="I254" s="146"/>
      <c r="J254" s="105"/>
      <c r="K254" s="105"/>
      <c r="L254" s="105"/>
      <c r="M254" s="546"/>
      <c r="N254" s="546"/>
      <c r="O254" s="546"/>
      <c r="P254" s="546"/>
      <c r="Q254" s="546"/>
      <c r="R254" s="556"/>
      <c r="S254" s="556"/>
      <c r="T254" s="556"/>
      <c r="U254" s="556"/>
      <c r="V254" s="556"/>
      <c r="W254" s="556"/>
    </row>
    <row r="255" spans="1:23" x14ac:dyDescent="0.2">
      <c r="A255" s="123" t="s">
        <v>200</v>
      </c>
      <c r="B255" s="754" t="s">
        <v>201</v>
      </c>
      <c r="C255" s="764"/>
      <c r="D255" s="764"/>
      <c r="E255" s="764"/>
      <c r="F255" s="764"/>
      <c r="G255" s="764"/>
      <c r="H255" s="764"/>
      <c r="I255" s="764"/>
      <c r="J255" s="764"/>
      <c r="K255" s="764"/>
      <c r="L255" s="135"/>
      <c r="M255" s="557"/>
      <c r="N255" s="557"/>
      <c r="O255" s="557"/>
      <c r="P255" s="557"/>
      <c r="Q255" s="557"/>
      <c r="R255" s="556"/>
      <c r="S255" s="556"/>
      <c r="T255" s="556"/>
      <c r="U255" s="556"/>
      <c r="V255" s="556"/>
      <c r="W255" s="556"/>
    </row>
    <row r="256" spans="1:23" x14ac:dyDescent="0.2">
      <c r="A256" s="147"/>
      <c r="B256" s="148"/>
      <c r="C256" s="147"/>
      <c r="D256" s="147"/>
      <c r="E256" s="147"/>
      <c r="F256" s="147"/>
      <c r="G256" s="147"/>
      <c r="H256" s="147"/>
      <c r="I256" s="147"/>
      <c r="J256" s="147"/>
      <c r="K256" s="147"/>
      <c r="L256" s="147"/>
      <c r="M256" s="546"/>
      <c r="N256" s="546"/>
      <c r="O256" s="546"/>
      <c r="P256" s="546"/>
      <c r="Q256" s="546"/>
      <c r="R256" s="556"/>
      <c r="S256" s="556"/>
      <c r="T256" s="556"/>
      <c r="U256" s="556"/>
      <c r="V256" s="556"/>
      <c r="W256" s="556"/>
    </row>
    <row r="257" spans="1:23" x14ac:dyDescent="0.2">
      <c r="A257" s="149" t="s">
        <v>202</v>
      </c>
      <c r="B257" s="149" t="s">
        <v>54</v>
      </c>
      <c r="C257" s="147"/>
      <c r="D257" s="147"/>
      <c r="E257" s="147"/>
      <c r="F257" s="147"/>
      <c r="G257" s="147"/>
      <c r="H257" s="147"/>
      <c r="I257" s="147"/>
      <c r="J257" s="147"/>
      <c r="K257" s="147"/>
      <c r="L257" s="147"/>
      <c r="M257" s="546"/>
      <c r="N257" s="546"/>
      <c r="O257" s="546"/>
      <c r="P257" s="546"/>
      <c r="Q257" s="546"/>
      <c r="R257" s="556"/>
      <c r="S257" s="556"/>
      <c r="T257" s="556"/>
      <c r="U257" s="556"/>
      <c r="V257" s="556"/>
      <c r="W257" s="556"/>
    </row>
    <row r="258" spans="1:23" x14ac:dyDescent="0.2">
      <c r="A258" s="150"/>
      <c r="B258" s="149" t="s">
        <v>272</v>
      </c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  <c r="M258" s="570">
        <f>M166</f>
        <v>904200</v>
      </c>
      <c r="N258" s="570">
        <f t="shared" ref="N258:W258" si="39">N166</f>
        <v>0</v>
      </c>
      <c r="O258" s="570">
        <f>P258+Q258</f>
        <v>1094728.8799999999</v>
      </c>
      <c r="P258" s="570">
        <f t="shared" si="39"/>
        <v>882052</v>
      </c>
      <c r="Q258" s="570">
        <f t="shared" si="39"/>
        <v>212676.88</v>
      </c>
      <c r="R258" s="570">
        <f>S258+T258</f>
        <v>1094728.8799999999</v>
      </c>
      <c r="S258" s="570">
        <f t="shared" si="39"/>
        <v>1094728.8799999999</v>
      </c>
      <c r="T258" s="570">
        <f t="shared" si="39"/>
        <v>0</v>
      </c>
      <c r="U258" s="570">
        <f>V258+W258</f>
        <v>1094728.8799999999</v>
      </c>
      <c r="V258" s="570">
        <f t="shared" si="39"/>
        <v>1094728.8799999999</v>
      </c>
      <c r="W258" s="570">
        <f t="shared" si="39"/>
        <v>0</v>
      </c>
    </row>
    <row r="259" spans="1:23" x14ac:dyDescent="0.2">
      <c r="A259" s="276"/>
      <c r="B259" s="277" t="s">
        <v>273</v>
      </c>
      <c r="C259" s="276"/>
      <c r="D259" s="276"/>
      <c r="E259" s="276"/>
      <c r="F259" s="276"/>
      <c r="G259" s="276"/>
      <c r="H259" s="276"/>
      <c r="I259" s="276"/>
      <c r="J259" s="276"/>
      <c r="K259" s="276"/>
      <c r="L259" s="276"/>
      <c r="M259" s="547">
        <f t="shared" ref="M259:W259" si="40">M258+M153</f>
        <v>79474125</v>
      </c>
      <c r="N259" s="547">
        <f t="shared" si="40"/>
        <v>0</v>
      </c>
      <c r="O259" s="547">
        <f t="shared" si="40"/>
        <v>84499330.637639999</v>
      </c>
      <c r="P259" s="547">
        <f t="shared" si="40"/>
        <v>80290258.217640013</v>
      </c>
      <c r="Q259" s="547">
        <f t="shared" si="40"/>
        <v>4209071.62</v>
      </c>
      <c r="R259" s="547">
        <f>S259+T259</f>
        <v>84149386.16263999</v>
      </c>
      <c r="S259" s="547">
        <f t="shared" si="40"/>
        <v>82694022.422639996</v>
      </c>
      <c r="T259" s="547">
        <f t="shared" si="40"/>
        <v>1455363.74</v>
      </c>
      <c r="U259" s="547">
        <f>V259+W259</f>
        <v>85410622.034639999</v>
      </c>
      <c r="V259" s="547">
        <f t="shared" si="40"/>
        <v>84061672.034639999</v>
      </c>
      <c r="W259" s="547">
        <f t="shared" si="40"/>
        <v>1348950</v>
      </c>
    </row>
    <row r="262" spans="1:23" x14ac:dyDescent="0.2">
      <c r="B262" s="90" t="s">
        <v>523</v>
      </c>
    </row>
    <row r="263" spans="1:23" x14ac:dyDescent="0.2">
      <c r="B263" s="90" t="s">
        <v>524</v>
      </c>
    </row>
    <row r="273" spans="2:2" x14ac:dyDescent="0.2">
      <c r="B273" s="90" t="s">
        <v>525</v>
      </c>
    </row>
  </sheetData>
  <mergeCells count="108">
    <mergeCell ref="I55:I56"/>
    <mergeCell ref="J55:J56"/>
    <mergeCell ref="B55:B56"/>
    <mergeCell ref="C55:C56"/>
    <mergeCell ref="D55:D56"/>
    <mergeCell ref="B255:K255"/>
    <mergeCell ref="A217:K217"/>
    <mergeCell ref="B219:L219"/>
    <mergeCell ref="B235:K235"/>
    <mergeCell ref="B242:L242"/>
    <mergeCell ref="B245:J245"/>
    <mergeCell ref="B253:K253"/>
    <mergeCell ref="B137:K137"/>
    <mergeCell ref="B140:J140"/>
    <mergeCell ref="B150:K150"/>
    <mergeCell ref="A160:A164"/>
    <mergeCell ref="B160:B164"/>
    <mergeCell ref="C160:C164"/>
    <mergeCell ref="D160:D164"/>
    <mergeCell ref="B210:I210"/>
    <mergeCell ref="A214:J214"/>
    <mergeCell ref="A189:K189"/>
    <mergeCell ref="B166:H166"/>
    <mergeCell ref="B167:G167"/>
    <mergeCell ref="I167:J167"/>
    <mergeCell ref="A168:K168"/>
    <mergeCell ref="A176:K176"/>
    <mergeCell ref="A183:K183"/>
    <mergeCell ref="S161:W161"/>
    <mergeCell ref="E162:E164"/>
    <mergeCell ref="F162:F164"/>
    <mergeCell ref="G162:G164"/>
    <mergeCell ref="H162:H164"/>
    <mergeCell ref="K160:K164"/>
    <mergeCell ref="Q160:R160"/>
    <mergeCell ref="E161:H161"/>
    <mergeCell ref="L161:P161"/>
    <mergeCell ref="Q161:R161"/>
    <mergeCell ref="L162:W162"/>
    <mergeCell ref="L163:L164"/>
    <mergeCell ref="M163:M164"/>
    <mergeCell ref="N163:N164"/>
    <mergeCell ref="O163:Q163"/>
    <mergeCell ref="R163:T163"/>
    <mergeCell ref="E160:G160"/>
    <mergeCell ref="I160:I164"/>
    <mergeCell ref="J160:J164"/>
    <mergeCell ref="U163:W163"/>
    <mergeCell ref="O165:Q165"/>
    <mergeCell ref="R165:T165"/>
    <mergeCell ref="U165:W165"/>
    <mergeCell ref="A34:K34"/>
    <mergeCell ref="A36:A38"/>
    <mergeCell ref="B36:B38"/>
    <mergeCell ref="B130:K130"/>
    <mergeCell ref="A39:A43"/>
    <mergeCell ref="B39:B43"/>
    <mergeCell ref="B46:B47"/>
    <mergeCell ref="B50:B51"/>
    <mergeCell ref="A52:K52"/>
    <mergeCell ref="A82:K82"/>
    <mergeCell ref="B103:K103"/>
    <mergeCell ref="A109:K109"/>
    <mergeCell ref="A112:K112"/>
    <mergeCell ref="B114:L114"/>
    <mergeCell ref="B104:B106"/>
    <mergeCell ref="C104:C106"/>
    <mergeCell ref="D104:D106"/>
    <mergeCell ref="A104:A106"/>
    <mergeCell ref="A57:A72"/>
    <mergeCell ref="B57:B72"/>
    <mergeCell ref="K55:K56"/>
    <mergeCell ref="B20:G20"/>
    <mergeCell ref="I20:J20"/>
    <mergeCell ref="A21:K21"/>
    <mergeCell ref="A23:A26"/>
    <mergeCell ref="B23:B26"/>
    <mergeCell ref="U16:W16"/>
    <mergeCell ref="O18:Q18"/>
    <mergeCell ref="R18:T18"/>
    <mergeCell ref="U18:W18"/>
    <mergeCell ref="B19:H19"/>
    <mergeCell ref="L16:L17"/>
    <mergeCell ref="M16:M17"/>
    <mergeCell ref="N16:N17"/>
    <mergeCell ref="O16:Q16"/>
    <mergeCell ref="R16:T16"/>
    <mergeCell ref="Q13:R13"/>
    <mergeCell ref="E14:H14"/>
    <mergeCell ref="L14:P14"/>
    <mergeCell ref="Q14:R14"/>
    <mergeCell ref="L15:W15"/>
    <mergeCell ref="A6:W6"/>
    <mergeCell ref="A8:W8"/>
    <mergeCell ref="A10:W10"/>
    <mergeCell ref="A13:A17"/>
    <mergeCell ref="B13:B17"/>
    <mergeCell ref="C13:C17"/>
    <mergeCell ref="D13:D17"/>
    <mergeCell ref="E13:G13"/>
    <mergeCell ref="I13:I17"/>
    <mergeCell ref="J13:J17"/>
    <mergeCell ref="S14:W14"/>
    <mergeCell ref="E15:E17"/>
    <mergeCell ref="F15:F17"/>
    <mergeCell ref="G15:G17"/>
    <mergeCell ref="H15:H17"/>
    <mergeCell ref="K13:K17"/>
  </mergeCells>
  <pageMargins left="0.70866141732283472" right="0.70866141732283472" top="0" bottom="0" header="0.31496062992125984" footer="0.31496062992125984"/>
  <pageSetup paperSize="9" scale="5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2"/>
  <sheetViews>
    <sheetView topLeftCell="A236" workbookViewId="0">
      <selection activeCell="Q35" sqref="Q35"/>
    </sheetView>
  </sheetViews>
  <sheetFormatPr defaultRowHeight="12.75" x14ac:dyDescent="0.25"/>
  <cols>
    <col min="1" max="1" width="5.42578125" style="308" customWidth="1"/>
    <col min="2" max="2" width="24.85546875" style="307" customWidth="1"/>
    <col min="3" max="3" width="12.5703125" style="307" customWidth="1"/>
    <col min="4" max="4" width="9.5703125" style="307" customWidth="1"/>
    <col min="5" max="5" width="6.140625" style="307" customWidth="1"/>
    <col min="6" max="6" width="6.85546875" style="307" customWidth="1"/>
    <col min="7" max="7" width="9.85546875" style="307" customWidth="1"/>
    <col min="8" max="8" width="5.5703125" style="307" customWidth="1"/>
    <col min="9" max="9" width="13.5703125" style="307" customWidth="1"/>
    <col min="10" max="10" width="11.5703125" style="307" customWidth="1"/>
    <col min="11" max="11" width="9" style="307" customWidth="1"/>
    <col min="12" max="12" width="2.5703125" style="307" customWidth="1"/>
    <col min="13" max="13" width="8.85546875" style="307" customWidth="1"/>
    <col min="14" max="14" width="2.42578125" style="307" customWidth="1"/>
    <col min="15" max="15" width="9.140625" style="307"/>
    <col min="16" max="16" width="9" style="307" customWidth="1"/>
    <col min="17" max="17" width="8.85546875" style="307" customWidth="1"/>
    <col min="18" max="19" width="9.5703125" style="307" customWidth="1"/>
    <col min="20" max="20" width="9.42578125" style="307" customWidth="1"/>
    <col min="21" max="22" width="9.140625" style="307"/>
    <col min="23" max="23" width="8" style="307" customWidth="1"/>
    <col min="24" max="24" width="1" style="307" customWidth="1"/>
    <col min="25" max="256" width="9.140625" style="307"/>
    <col min="257" max="257" width="5.42578125" style="307" customWidth="1"/>
    <col min="258" max="258" width="24.85546875" style="307" customWidth="1"/>
    <col min="259" max="259" width="12.5703125" style="307" customWidth="1"/>
    <col min="260" max="260" width="9.5703125" style="307" customWidth="1"/>
    <col min="261" max="261" width="6.140625" style="307" customWidth="1"/>
    <col min="262" max="262" width="6.85546875" style="307" customWidth="1"/>
    <col min="263" max="263" width="9.85546875" style="307" customWidth="1"/>
    <col min="264" max="264" width="5.5703125" style="307" customWidth="1"/>
    <col min="265" max="265" width="13.5703125" style="307" customWidth="1"/>
    <col min="266" max="266" width="11.5703125" style="307" customWidth="1"/>
    <col min="267" max="267" width="9" style="307" customWidth="1"/>
    <col min="268" max="268" width="2.5703125" style="307" customWidth="1"/>
    <col min="269" max="269" width="8.85546875" style="307" customWidth="1"/>
    <col min="270" max="270" width="2.42578125" style="307" customWidth="1"/>
    <col min="271" max="271" width="9.140625" style="307"/>
    <col min="272" max="272" width="9" style="307" customWidth="1"/>
    <col min="273" max="273" width="8.85546875" style="307" customWidth="1"/>
    <col min="274" max="275" width="9.5703125" style="307" customWidth="1"/>
    <col min="276" max="276" width="9.42578125" style="307" customWidth="1"/>
    <col min="277" max="278" width="9.140625" style="307"/>
    <col min="279" max="279" width="8" style="307" customWidth="1"/>
    <col min="280" max="280" width="1" style="307" customWidth="1"/>
    <col min="281" max="512" width="9.140625" style="307"/>
    <col min="513" max="513" width="5.42578125" style="307" customWidth="1"/>
    <col min="514" max="514" width="24.85546875" style="307" customWidth="1"/>
    <col min="515" max="515" width="12.5703125" style="307" customWidth="1"/>
    <col min="516" max="516" width="9.5703125" style="307" customWidth="1"/>
    <col min="517" max="517" width="6.140625" style="307" customWidth="1"/>
    <col min="518" max="518" width="6.85546875" style="307" customWidth="1"/>
    <col min="519" max="519" width="9.85546875" style="307" customWidth="1"/>
    <col min="520" max="520" width="5.5703125" style="307" customWidth="1"/>
    <col min="521" max="521" width="13.5703125" style="307" customWidth="1"/>
    <col min="522" max="522" width="11.5703125" style="307" customWidth="1"/>
    <col min="523" max="523" width="9" style="307" customWidth="1"/>
    <col min="524" max="524" width="2.5703125" style="307" customWidth="1"/>
    <col min="525" max="525" width="8.85546875" style="307" customWidth="1"/>
    <col min="526" max="526" width="2.42578125" style="307" customWidth="1"/>
    <col min="527" max="527" width="9.140625" style="307"/>
    <col min="528" max="528" width="9" style="307" customWidth="1"/>
    <col min="529" max="529" width="8.85546875" style="307" customWidth="1"/>
    <col min="530" max="531" width="9.5703125" style="307" customWidth="1"/>
    <col min="532" max="532" width="9.42578125" style="307" customWidth="1"/>
    <col min="533" max="534" width="9.140625" style="307"/>
    <col min="535" max="535" width="8" style="307" customWidth="1"/>
    <col min="536" max="536" width="1" style="307" customWidth="1"/>
    <col min="537" max="768" width="9.140625" style="307"/>
    <col min="769" max="769" width="5.42578125" style="307" customWidth="1"/>
    <col min="770" max="770" width="24.85546875" style="307" customWidth="1"/>
    <col min="771" max="771" width="12.5703125" style="307" customWidth="1"/>
    <col min="772" max="772" width="9.5703125" style="307" customWidth="1"/>
    <col min="773" max="773" width="6.140625" style="307" customWidth="1"/>
    <col min="774" max="774" width="6.85546875" style="307" customWidth="1"/>
    <col min="775" max="775" width="9.85546875" style="307" customWidth="1"/>
    <col min="776" max="776" width="5.5703125" style="307" customWidth="1"/>
    <col min="777" max="777" width="13.5703125" style="307" customWidth="1"/>
    <col min="778" max="778" width="11.5703125" style="307" customWidth="1"/>
    <col min="779" max="779" width="9" style="307" customWidth="1"/>
    <col min="780" max="780" width="2.5703125" style="307" customWidth="1"/>
    <col min="781" max="781" width="8.85546875" style="307" customWidth="1"/>
    <col min="782" max="782" width="2.42578125" style="307" customWidth="1"/>
    <col min="783" max="783" width="9.140625" style="307"/>
    <col min="784" max="784" width="9" style="307" customWidth="1"/>
    <col min="785" max="785" width="8.85546875" style="307" customWidth="1"/>
    <col min="786" max="787" width="9.5703125" style="307" customWidth="1"/>
    <col min="788" max="788" width="9.42578125" style="307" customWidth="1"/>
    <col min="789" max="790" width="9.140625" style="307"/>
    <col min="791" max="791" width="8" style="307" customWidth="1"/>
    <col min="792" max="792" width="1" style="307" customWidth="1"/>
    <col min="793" max="1024" width="9.140625" style="307"/>
    <col min="1025" max="1025" width="5.42578125" style="307" customWidth="1"/>
    <col min="1026" max="1026" width="24.85546875" style="307" customWidth="1"/>
    <col min="1027" max="1027" width="12.5703125" style="307" customWidth="1"/>
    <col min="1028" max="1028" width="9.5703125" style="307" customWidth="1"/>
    <col min="1029" max="1029" width="6.140625" style="307" customWidth="1"/>
    <col min="1030" max="1030" width="6.85546875" style="307" customWidth="1"/>
    <col min="1031" max="1031" width="9.85546875" style="307" customWidth="1"/>
    <col min="1032" max="1032" width="5.5703125" style="307" customWidth="1"/>
    <col min="1033" max="1033" width="13.5703125" style="307" customWidth="1"/>
    <col min="1034" max="1034" width="11.5703125" style="307" customWidth="1"/>
    <col min="1035" max="1035" width="9" style="307" customWidth="1"/>
    <col min="1036" max="1036" width="2.5703125" style="307" customWidth="1"/>
    <col min="1037" max="1037" width="8.85546875" style="307" customWidth="1"/>
    <col min="1038" max="1038" width="2.42578125" style="307" customWidth="1"/>
    <col min="1039" max="1039" width="9.140625" style="307"/>
    <col min="1040" max="1040" width="9" style="307" customWidth="1"/>
    <col min="1041" max="1041" width="8.85546875" style="307" customWidth="1"/>
    <col min="1042" max="1043" width="9.5703125" style="307" customWidth="1"/>
    <col min="1044" max="1044" width="9.42578125" style="307" customWidth="1"/>
    <col min="1045" max="1046" width="9.140625" style="307"/>
    <col min="1047" max="1047" width="8" style="307" customWidth="1"/>
    <col min="1048" max="1048" width="1" style="307" customWidth="1"/>
    <col min="1049" max="1280" width="9.140625" style="307"/>
    <col min="1281" max="1281" width="5.42578125" style="307" customWidth="1"/>
    <col min="1282" max="1282" width="24.85546875" style="307" customWidth="1"/>
    <col min="1283" max="1283" width="12.5703125" style="307" customWidth="1"/>
    <col min="1284" max="1284" width="9.5703125" style="307" customWidth="1"/>
    <col min="1285" max="1285" width="6.140625" style="307" customWidth="1"/>
    <col min="1286" max="1286" width="6.85546875" style="307" customWidth="1"/>
    <col min="1287" max="1287" width="9.85546875" style="307" customWidth="1"/>
    <col min="1288" max="1288" width="5.5703125" style="307" customWidth="1"/>
    <col min="1289" max="1289" width="13.5703125" style="307" customWidth="1"/>
    <col min="1290" max="1290" width="11.5703125" style="307" customWidth="1"/>
    <col min="1291" max="1291" width="9" style="307" customWidth="1"/>
    <col min="1292" max="1292" width="2.5703125" style="307" customWidth="1"/>
    <col min="1293" max="1293" width="8.85546875" style="307" customWidth="1"/>
    <col min="1294" max="1294" width="2.42578125" style="307" customWidth="1"/>
    <col min="1295" max="1295" width="9.140625" style="307"/>
    <col min="1296" max="1296" width="9" style="307" customWidth="1"/>
    <col min="1297" max="1297" width="8.85546875" style="307" customWidth="1"/>
    <col min="1298" max="1299" width="9.5703125" style="307" customWidth="1"/>
    <col min="1300" max="1300" width="9.42578125" style="307" customWidth="1"/>
    <col min="1301" max="1302" width="9.140625" style="307"/>
    <col min="1303" max="1303" width="8" style="307" customWidth="1"/>
    <col min="1304" max="1304" width="1" style="307" customWidth="1"/>
    <col min="1305" max="1536" width="9.140625" style="307"/>
    <col min="1537" max="1537" width="5.42578125" style="307" customWidth="1"/>
    <col min="1538" max="1538" width="24.85546875" style="307" customWidth="1"/>
    <col min="1539" max="1539" width="12.5703125" style="307" customWidth="1"/>
    <col min="1540" max="1540" width="9.5703125" style="307" customWidth="1"/>
    <col min="1541" max="1541" width="6.140625" style="307" customWidth="1"/>
    <col min="1542" max="1542" width="6.85546875" style="307" customWidth="1"/>
    <col min="1543" max="1543" width="9.85546875" style="307" customWidth="1"/>
    <col min="1544" max="1544" width="5.5703125" style="307" customWidth="1"/>
    <col min="1545" max="1545" width="13.5703125" style="307" customWidth="1"/>
    <col min="1546" max="1546" width="11.5703125" style="307" customWidth="1"/>
    <col min="1547" max="1547" width="9" style="307" customWidth="1"/>
    <col min="1548" max="1548" width="2.5703125" style="307" customWidth="1"/>
    <col min="1549" max="1549" width="8.85546875" style="307" customWidth="1"/>
    <col min="1550" max="1550" width="2.42578125" style="307" customWidth="1"/>
    <col min="1551" max="1551" width="9.140625" style="307"/>
    <col min="1552" max="1552" width="9" style="307" customWidth="1"/>
    <col min="1553" max="1553" width="8.85546875" style="307" customWidth="1"/>
    <col min="1554" max="1555" width="9.5703125" style="307" customWidth="1"/>
    <col min="1556" max="1556" width="9.42578125" style="307" customWidth="1"/>
    <col min="1557" max="1558" width="9.140625" style="307"/>
    <col min="1559" max="1559" width="8" style="307" customWidth="1"/>
    <col min="1560" max="1560" width="1" style="307" customWidth="1"/>
    <col min="1561" max="1792" width="9.140625" style="307"/>
    <col min="1793" max="1793" width="5.42578125" style="307" customWidth="1"/>
    <col min="1794" max="1794" width="24.85546875" style="307" customWidth="1"/>
    <col min="1795" max="1795" width="12.5703125" style="307" customWidth="1"/>
    <col min="1796" max="1796" width="9.5703125" style="307" customWidth="1"/>
    <col min="1797" max="1797" width="6.140625" style="307" customWidth="1"/>
    <col min="1798" max="1798" width="6.85546875" style="307" customWidth="1"/>
    <col min="1799" max="1799" width="9.85546875" style="307" customWidth="1"/>
    <col min="1800" max="1800" width="5.5703125" style="307" customWidth="1"/>
    <col min="1801" max="1801" width="13.5703125" style="307" customWidth="1"/>
    <col min="1802" max="1802" width="11.5703125" style="307" customWidth="1"/>
    <col min="1803" max="1803" width="9" style="307" customWidth="1"/>
    <col min="1804" max="1804" width="2.5703125" style="307" customWidth="1"/>
    <col min="1805" max="1805" width="8.85546875" style="307" customWidth="1"/>
    <col min="1806" max="1806" width="2.42578125" style="307" customWidth="1"/>
    <col min="1807" max="1807" width="9.140625" style="307"/>
    <col min="1808" max="1808" width="9" style="307" customWidth="1"/>
    <col min="1809" max="1809" width="8.85546875" style="307" customWidth="1"/>
    <col min="1810" max="1811" width="9.5703125" style="307" customWidth="1"/>
    <col min="1812" max="1812" width="9.42578125" style="307" customWidth="1"/>
    <col min="1813" max="1814" width="9.140625" style="307"/>
    <col min="1815" max="1815" width="8" style="307" customWidth="1"/>
    <col min="1816" max="1816" width="1" style="307" customWidth="1"/>
    <col min="1817" max="2048" width="9.140625" style="307"/>
    <col min="2049" max="2049" width="5.42578125" style="307" customWidth="1"/>
    <col min="2050" max="2050" width="24.85546875" style="307" customWidth="1"/>
    <col min="2051" max="2051" width="12.5703125" style="307" customWidth="1"/>
    <col min="2052" max="2052" width="9.5703125" style="307" customWidth="1"/>
    <col min="2053" max="2053" width="6.140625" style="307" customWidth="1"/>
    <col min="2054" max="2054" width="6.85546875" style="307" customWidth="1"/>
    <col min="2055" max="2055" width="9.85546875" style="307" customWidth="1"/>
    <col min="2056" max="2056" width="5.5703125" style="307" customWidth="1"/>
    <col min="2057" max="2057" width="13.5703125" style="307" customWidth="1"/>
    <col min="2058" max="2058" width="11.5703125" style="307" customWidth="1"/>
    <col min="2059" max="2059" width="9" style="307" customWidth="1"/>
    <col min="2060" max="2060" width="2.5703125" style="307" customWidth="1"/>
    <col min="2061" max="2061" width="8.85546875" style="307" customWidth="1"/>
    <col min="2062" max="2062" width="2.42578125" style="307" customWidth="1"/>
    <col min="2063" max="2063" width="9.140625" style="307"/>
    <col min="2064" max="2064" width="9" style="307" customWidth="1"/>
    <col min="2065" max="2065" width="8.85546875" style="307" customWidth="1"/>
    <col min="2066" max="2067" width="9.5703125" style="307" customWidth="1"/>
    <col min="2068" max="2068" width="9.42578125" style="307" customWidth="1"/>
    <col min="2069" max="2070" width="9.140625" style="307"/>
    <col min="2071" max="2071" width="8" style="307" customWidth="1"/>
    <col min="2072" max="2072" width="1" style="307" customWidth="1"/>
    <col min="2073" max="2304" width="9.140625" style="307"/>
    <col min="2305" max="2305" width="5.42578125" style="307" customWidth="1"/>
    <col min="2306" max="2306" width="24.85546875" style="307" customWidth="1"/>
    <col min="2307" max="2307" width="12.5703125" style="307" customWidth="1"/>
    <col min="2308" max="2308" width="9.5703125" style="307" customWidth="1"/>
    <col min="2309" max="2309" width="6.140625" style="307" customWidth="1"/>
    <col min="2310" max="2310" width="6.85546875" style="307" customWidth="1"/>
    <col min="2311" max="2311" width="9.85546875" style="307" customWidth="1"/>
    <col min="2312" max="2312" width="5.5703125" style="307" customWidth="1"/>
    <col min="2313" max="2313" width="13.5703125" style="307" customWidth="1"/>
    <col min="2314" max="2314" width="11.5703125" style="307" customWidth="1"/>
    <col min="2315" max="2315" width="9" style="307" customWidth="1"/>
    <col min="2316" max="2316" width="2.5703125" style="307" customWidth="1"/>
    <col min="2317" max="2317" width="8.85546875" style="307" customWidth="1"/>
    <col min="2318" max="2318" width="2.42578125" style="307" customWidth="1"/>
    <col min="2319" max="2319" width="9.140625" style="307"/>
    <col min="2320" max="2320" width="9" style="307" customWidth="1"/>
    <col min="2321" max="2321" width="8.85546875" style="307" customWidth="1"/>
    <col min="2322" max="2323" width="9.5703125" style="307" customWidth="1"/>
    <col min="2324" max="2324" width="9.42578125" style="307" customWidth="1"/>
    <col min="2325" max="2326" width="9.140625" style="307"/>
    <col min="2327" max="2327" width="8" style="307" customWidth="1"/>
    <col min="2328" max="2328" width="1" style="307" customWidth="1"/>
    <col min="2329" max="2560" width="9.140625" style="307"/>
    <col min="2561" max="2561" width="5.42578125" style="307" customWidth="1"/>
    <col min="2562" max="2562" width="24.85546875" style="307" customWidth="1"/>
    <col min="2563" max="2563" width="12.5703125" style="307" customWidth="1"/>
    <col min="2564" max="2564" width="9.5703125" style="307" customWidth="1"/>
    <col min="2565" max="2565" width="6.140625" style="307" customWidth="1"/>
    <col min="2566" max="2566" width="6.85546875" style="307" customWidth="1"/>
    <col min="2567" max="2567" width="9.85546875" style="307" customWidth="1"/>
    <col min="2568" max="2568" width="5.5703125" style="307" customWidth="1"/>
    <col min="2569" max="2569" width="13.5703125" style="307" customWidth="1"/>
    <col min="2570" max="2570" width="11.5703125" style="307" customWidth="1"/>
    <col min="2571" max="2571" width="9" style="307" customWidth="1"/>
    <col min="2572" max="2572" width="2.5703125" style="307" customWidth="1"/>
    <col min="2573" max="2573" width="8.85546875" style="307" customWidth="1"/>
    <col min="2574" max="2574" width="2.42578125" style="307" customWidth="1"/>
    <col min="2575" max="2575" width="9.140625" style="307"/>
    <col min="2576" max="2576" width="9" style="307" customWidth="1"/>
    <col min="2577" max="2577" width="8.85546875" style="307" customWidth="1"/>
    <col min="2578" max="2579" width="9.5703125" style="307" customWidth="1"/>
    <col min="2580" max="2580" width="9.42578125" style="307" customWidth="1"/>
    <col min="2581" max="2582" width="9.140625" style="307"/>
    <col min="2583" max="2583" width="8" style="307" customWidth="1"/>
    <col min="2584" max="2584" width="1" style="307" customWidth="1"/>
    <col min="2585" max="2816" width="9.140625" style="307"/>
    <col min="2817" max="2817" width="5.42578125" style="307" customWidth="1"/>
    <col min="2818" max="2818" width="24.85546875" style="307" customWidth="1"/>
    <col min="2819" max="2819" width="12.5703125" style="307" customWidth="1"/>
    <col min="2820" max="2820" width="9.5703125" style="307" customWidth="1"/>
    <col min="2821" max="2821" width="6.140625" style="307" customWidth="1"/>
    <col min="2822" max="2822" width="6.85546875" style="307" customWidth="1"/>
    <col min="2823" max="2823" width="9.85546875" style="307" customWidth="1"/>
    <col min="2824" max="2824" width="5.5703125" style="307" customWidth="1"/>
    <col min="2825" max="2825" width="13.5703125" style="307" customWidth="1"/>
    <col min="2826" max="2826" width="11.5703125" style="307" customWidth="1"/>
    <col min="2827" max="2827" width="9" style="307" customWidth="1"/>
    <col min="2828" max="2828" width="2.5703125" style="307" customWidth="1"/>
    <col min="2829" max="2829" width="8.85546875" style="307" customWidth="1"/>
    <col min="2830" max="2830" width="2.42578125" style="307" customWidth="1"/>
    <col min="2831" max="2831" width="9.140625" style="307"/>
    <col min="2832" max="2832" width="9" style="307" customWidth="1"/>
    <col min="2833" max="2833" width="8.85546875" style="307" customWidth="1"/>
    <col min="2834" max="2835" width="9.5703125" style="307" customWidth="1"/>
    <col min="2836" max="2836" width="9.42578125" style="307" customWidth="1"/>
    <col min="2837" max="2838" width="9.140625" style="307"/>
    <col min="2839" max="2839" width="8" style="307" customWidth="1"/>
    <col min="2840" max="2840" width="1" style="307" customWidth="1"/>
    <col min="2841" max="3072" width="9.140625" style="307"/>
    <col min="3073" max="3073" width="5.42578125" style="307" customWidth="1"/>
    <col min="3074" max="3074" width="24.85546875" style="307" customWidth="1"/>
    <col min="3075" max="3075" width="12.5703125" style="307" customWidth="1"/>
    <col min="3076" max="3076" width="9.5703125" style="307" customWidth="1"/>
    <col min="3077" max="3077" width="6.140625" style="307" customWidth="1"/>
    <col min="3078" max="3078" width="6.85546875" style="307" customWidth="1"/>
    <col min="3079" max="3079" width="9.85546875" style="307" customWidth="1"/>
    <col min="3080" max="3080" width="5.5703125" style="307" customWidth="1"/>
    <col min="3081" max="3081" width="13.5703125" style="307" customWidth="1"/>
    <col min="3082" max="3082" width="11.5703125" style="307" customWidth="1"/>
    <col min="3083" max="3083" width="9" style="307" customWidth="1"/>
    <col min="3084" max="3084" width="2.5703125" style="307" customWidth="1"/>
    <col min="3085" max="3085" width="8.85546875" style="307" customWidth="1"/>
    <col min="3086" max="3086" width="2.42578125" style="307" customWidth="1"/>
    <col min="3087" max="3087" width="9.140625" style="307"/>
    <col min="3088" max="3088" width="9" style="307" customWidth="1"/>
    <col min="3089" max="3089" width="8.85546875" style="307" customWidth="1"/>
    <col min="3090" max="3091" width="9.5703125" style="307" customWidth="1"/>
    <col min="3092" max="3092" width="9.42578125" style="307" customWidth="1"/>
    <col min="3093" max="3094" width="9.140625" style="307"/>
    <col min="3095" max="3095" width="8" style="307" customWidth="1"/>
    <col min="3096" max="3096" width="1" style="307" customWidth="1"/>
    <col min="3097" max="3328" width="9.140625" style="307"/>
    <col min="3329" max="3329" width="5.42578125" style="307" customWidth="1"/>
    <col min="3330" max="3330" width="24.85546875" style="307" customWidth="1"/>
    <col min="3331" max="3331" width="12.5703125" style="307" customWidth="1"/>
    <col min="3332" max="3332" width="9.5703125" style="307" customWidth="1"/>
    <col min="3333" max="3333" width="6.140625" style="307" customWidth="1"/>
    <col min="3334" max="3334" width="6.85546875" style="307" customWidth="1"/>
    <col min="3335" max="3335" width="9.85546875" style="307" customWidth="1"/>
    <col min="3336" max="3336" width="5.5703125" style="307" customWidth="1"/>
    <col min="3337" max="3337" width="13.5703125" style="307" customWidth="1"/>
    <col min="3338" max="3338" width="11.5703125" style="307" customWidth="1"/>
    <col min="3339" max="3339" width="9" style="307" customWidth="1"/>
    <col min="3340" max="3340" width="2.5703125" style="307" customWidth="1"/>
    <col min="3341" max="3341" width="8.85546875" style="307" customWidth="1"/>
    <col min="3342" max="3342" width="2.42578125" style="307" customWidth="1"/>
    <col min="3343" max="3343" width="9.140625" style="307"/>
    <col min="3344" max="3344" width="9" style="307" customWidth="1"/>
    <col min="3345" max="3345" width="8.85546875" style="307" customWidth="1"/>
    <col min="3346" max="3347" width="9.5703125" style="307" customWidth="1"/>
    <col min="3348" max="3348" width="9.42578125" style="307" customWidth="1"/>
    <col min="3349" max="3350" width="9.140625" style="307"/>
    <col min="3351" max="3351" width="8" style="307" customWidth="1"/>
    <col min="3352" max="3352" width="1" style="307" customWidth="1"/>
    <col min="3353" max="3584" width="9.140625" style="307"/>
    <col min="3585" max="3585" width="5.42578125" style="307" customWidth="1"/>
    <col min="3586" max="3586" width="24.85546875" style="307" customWidth="1"/>
    <col min="3587" max="3587" width="12.5703125" style="307" customWidth="1"/>
    <col min="3588" max="3588" width="9.5703125" style="307" customWidth="1"/>
    <col min="3589" max="3589" width="6.140625" style="307" customWidth="1"/>
    <col min="3590" max="3590" width="6.85546875" style="307" customWidth="1"/>
    <col min="3591" max="3591" width="9.85546875" style="307" customWidth="1"/>
    <col min="3592" max="3592" width="5.5703125" style="307" customWidth="1"/>
    <col min="3593" max="3593" width="13.5703125" style="307" customWidth="1"/>
    <col min="3594" max="3594" width="11.5703125" style="307" customWidth="1"/>
    <col min="3595" max="3595" width="9" style="307" customWidth="1"/>
    <col min="3596" max="3596" width="2.5703125" style="307" customWidth="1"/>
    <col min="3597" max="3597" width="8.85546875" style="307" customWidth="1"/>
    <col min="3598" max="3598" width="2.42578125" style="307" customWidth="1"/>
    <col min="3599" max="3599" width="9.140625" style="307"/>
    <col min="3600" max="3600" width="9" style="307" customWidth="1"/>
    <col min="3601" max="3601" width="8.85546875" style="307" customWidth="1"/>
    <col min="3602" max="3603" width="9.5703125" style="307" customWidth="1"/>
    <col min="3604" max="3604" width="9.42578125" style="307" customWidth="1"/>
    <col min="3605" max="3606" width="9.140625" style="307"/>
    <col min="3607" max="3607" width="8" style="307" customWidth="1"/>
    <col min="3608" max="3608" width="1" style="307" customWidth="1"/>
    <col min="3609" max="3840" width="9.140625" style="307"/>
    <col min="3841" max="3841" width="5.42578125" style="307" customWidth="1"/>
    <col min="3842" max="3842" width="24.85546875" style="307" customWidth="1"/>
    <col min="3843" max="3843" width="12.5703125" style="307" customWidth="1"/>
    <col min="3844" max="3844" width="9.5703125" style="307" customWidth="1"/>
    <col min="3845" max="3845" width="6.140625" style="307" customWidth="1"/>
    <col min="3846" max="3846" width="6.85546875" style="307" customWidth="1"/>
    <col min="3847" max="3847" width="9.85546875" style="307" customWidth="1"/>
    <col min="3848" max="3848" width="5.5703125" style="307" customWidth="1"/>
    <col min="3849" max="3849" width="13.5703125" style="307" customWidth="1"/>
    <col min="3850" max="3850" width="11.5703125" style="307" customWidth="1"/>
    <col min="3851" max="3851" width="9" style="307" customWidth="1"/>
    <col min="3852" max="3852" width="2.5703125" style="307" customWidth="1"/>
    <col min="3853" max="3853" width="8.85546875" style="307" customWidth="1"/>
    <col min="3854" max="3854" width="2.42578125" style="307" customWidth="1"/>
    <col min="3855" max="3855" width="9.140625" style="307"/>
    <col min="3856" max="3856" width="9" style="307" customWidth="1"/>
    <col min="3857" max="3857" width="8.85546875" style="307" customWidth="1"/>
    <col min="3858" max="3859" width="9.5703125" style="307" customWidth="1"/>
    <col min="3860" max="3860" width="9.42578125" style="307" customWidth="1"/>
    <col min="3861" max="3862" width="9.140625" style="307"/>
    <col min="3863" max="3863" width="8" style="307" customWidth="1"/>
    <col min="3864" max="3864" width="1" style="307" customWidth="1"/>
    <col min="3865" max="4096" width="9.140625" style="307"/>
    <col min="4097" max="4097" width="5.42578125" style="307" customWidth="1"/>
    <col min="4098" max="4098" width="24.85546875" style="307" customWidth="1"/>
    <col min="4099" max="4099" width="12.5703125" style="307" customWidth="1"/>
    <col min="4100" max="4100" width="9.5703125" style="307" customWidth="1"/>
    <col min="4101" max="4101" width="6.140625" style="307" customWidth="1"/>
    <col min="4102" max="4102" width="6.85546875" style="307" customWidth="1"/>
    <col min="4103" max="4103" width="9.85546875" style="307" customWidth="1"/>
    <col min="4104" max="4104" width="5.5703125" style="307" customWidth="1"/>
    <col min="4105" max="4105" width="13.5703125" style="307" customWidth="1"/>
    <col min="4106" max="4106" width="11.5703125" style="307" customWidth="1"/>
    <col min="4107" max="4107" width="9" style="307" customWidth="1"/>
    <col min="4108" max="4108" width="2.5703125" style="307" customWidth="1"/>
    <col min="4109" max="4109" width="8.85546875" style="307" customWidth="1"/>
    <col min="4110" max="4110" width="2.42578125" style="307" customWidth="1"/>
    <col min="4111" max="4111" width="9.140625" style="307"/>
    <col min="4112" max="4112" width="9" style="307" customWidth="1"/>
    <col min="4113" max="4113" width="8.85546875" style="307" customWidth="1"/>
    <col min="4114" max="4115" width="9.5703125" style="307" customWidth="1"/>
    <col min="4116" max="4116" width="9.42578125" style="307" customWidth="1"/>
    <col min="4117" max="4118" width="9.140625" style="307"/>
    <col min="4119" max="4119" width="8" style="307" customWidth="1"/>
    <col min="4120" max="4120" width="1" style="307" customWidth="1"/>
    <col min="4121" max="4352" width="9.140625" style="307"/>
    <col min="4353" max="4353" width="5.42578125" style="307" customWidth="1"/>
    <col min="4354" max="4354" width="24.85546875" style="307" customWidth="1"/>
    <col min="4355" max="4355" width="12.5703125" style="307" customWidth="1"/>
    <col min="4356" max="4356" width="9.5703125" style="307" customWidth="1"/>
    <col min="4357" max="4357" width="6.140625" style="307" customWidth="1"/>
    <col min="4358" max="4358" width="6.85546875" style="307" customWidth="1"/>
    <col min="4359" max="4359" width="9.85546875" style="307" customWidth="1"/>
    <col min="4360" max="4360" width="5.5703125" style="307" customWidth="1"/>
    <col min="4361" max="4361" width="13.5703125" style="307" customWidth="1"/>
    <col min="4362" max="4362" width="11.5703125" style="307" customWidth="1"/>
    <col min="4363" max="4363" width="9" style="307" customWidth="1"/>
    <col min="4364" max="4364" width="2.5703125" style="307" customWidth="1"/>
    <col min="4365" max="4365" width="8.85546875" style="307" customWidth="1"/>
    <col min="4366" max="4366" width="2.42578125" style="307" customWidth="1"/>
    <col min="4367" max="4367" width="9.140625" style="307"/>
    <col min="4368" max="4368" width="9" style="307" customWidth="1"/>
    <col min="4369" max="4369" width="8.85546875" style="307" customWidth="1"/>
    <col min="4370" max="4371" width="9.5703125" style="307" customWidth="1"/>
    <col min="4372" max="4372" width="9.42578125" style="307" customWidth="1"/>
    <col min="4373" max="4374" width="9.140625" style="307"/>
    <col min="4375" max="4375" width="8" style="307" customWidth="1"/>
    <col min="4376" max="4376" width="1" style="307" customWidth="1"/>
    <col min="4377" max="4608" width="9.140625" style="307"/>
    <col min="4609" max="4609" width="5.42578125" style="307" customWidth="1"/>
    <col min="4610" max="4610" width="24.85546875" style="307" customWidth="1"/>
    <col min="4611" max="4611" width="12.5703125" style="307" customWidth="1"/>
    <col min="4612" max="4612" width="9.5703125" style="307" customWidth="1"/>
    <col min="4613" max="4613" width="6.140625" style="307" customWidth="1"/>
    <col min="4614" max="4614" width="6.85546875" style="307" customWidth="1"/>
    <col min="4615" max="4615" width="9.85546875" style="307" customWidth="1"/>
    <col min="4616" max="4616" width="5.5703125" style="307" customWidth="1"/>
    <col min="4617" max="4617" width="13.5703125" style="307" customWidth="1"/>
    <col min="4618" max="4618" width="11.5703125" style="307" customWidth="1"/>
    <col min="4619" max="4619" width="9" style="307" customWidth="1"/>
    <col min="4620" max="4620" width="2.5703125" style="307" customWidth="1"/>
    <col min="4621" max="4621" width="8.85546875" style="307" customWidth="1"/>
    <col min="4622" max="4622" width="2.42578125" style="307" customWidth="1"/>
    <col min="4623" max="4623" width="9.140625" style="307"/>
    <col min="4624" max="4624" width="9" style="307" customWidth="1"/>
    <col min="4625" max="4625" width="8.85546875" style="307" customWidth="1"/>
    <col min="4626" max="4627" width="9.5703125" style="307" customWidth="1"/>
    <col min="4628" max="4628" width="9.42578125" style="307" customWidth="1"/>
    <col min="4629" max="4630" width="9.140625" style="307"/>
    <col min="4631" max="4631" width="8" style="307" customWidth="1"/>
    <col min="4632" max="4632" width="1" style="307" customWidth="1"/>
    <col min="4633" max="4864" width="9.140625" style="307"/>
    <col min="4865" max="4865" width="5.42578125" style="307" customWidth="1"/>
    <col min="4866" max="4866" width="24.85546875" style="307" customWidth="1"/>
    <col min="4867" max="4867" width="12.5703125" style="307" customWidth="1"/>
    <col min="4868" max="4868" width="9.5703125" style="307" customWidth="1"/>
    <col min="4869" max="4869" width="6.140625" style="307" customWidth="1"/>
    <col min="4870" max="4870" width="6.85546875" style="307" customWidth="1"/>
    <col min="4871" max="4871" width="9.85546875" style="307" customWidth="1"/>
    <col min="4872" max="4872" width="5.5703125" style="307" customWidth="1"/>
    <col min="4873" max="4873" width="13.5703125" style="307" customWidth="1"/>
    <col min="4874" max="4874" width="11.5703125" style="307" customWidth="1"/>
    <col min="4875" max="4875" width="9" style="307" customWidth="1"/>
    <col min="4876" max="4876" width="2.5703125" style="307" customWidth="1"/>
    <col min="4877" max="4877" width="8.85546875" style="307" customWidth="1"/>
    <col min="4878" max="4878" width="2.42578125" style="307" customWidth="1"/>
    <col min="4879" max="4879" width="9.140625" style="307"/>
    <col min="4880" max="4880" width="9" style="307" customWidth="1"/>
    <col min="4881" max="4881" width="8.85546875" style="307" customWidth="1"/>
    <col min="4882" max="4883" width="9.5703125" style="307" customWidth="1"/>
    <col min="4884" max="4884" width="9.42578125" style="307" customWidth="1"/>
    <col min="4885" max="4886" width="9.140625" style="307"/>
    <col min="4887" max="4887" width="8" style="307" customWidth="1"/>
    <col min="4888" max="4888" width="1" style="307" customWidth="1"/>
    <col min="4889" max="5120" width="9.140625" style="307"/>
    <col min="5121" max="5121" width="5.42578125" style="307" customWidth="1"/>
    <col min="5122" max="5122" width="24.85546875" style="307" customWidth="1"/>
    <col min="5123" max="5123" width="12.5703125" style="307" customWidth="1"/>
    <col min="5124" max="5124" width="9.5703125" style="307" customWidth="1"/>
    <col min="5125" max="5125" width="6.140625" style="307" customWidth="1"/>
    <col min="5126" max="5126" width="6.85546875" style="307" customWidth="1"/>
    <col min="5127" max="5127" width="9.85546875" style="307" customWidth="1"/>
    <col min="5128" max="5128" width="5.5703125" style="307" customWidth="1"/>
    <col min="5129" max="5129" width="13.5703125" style="307" customWidth="1"/>
    <col min="5130" max="5130" width="11.5703125" style="307" customWidth="1"/>
    <col min="5131" max="5131" width="9" style="307" customWidth="1"/>
    <col min="5132" max="5132" width="2.5703125" style="307" customWidth="1"/>
    <col min="5133" max="5133" width="8.85546875" style="307" customWidth="1"/>
    <col min="5134" max="5134" width="2.42578125" style="307" customWidth="1"/>
    <col min="5135" max="5135" width="9.140625" style="307"/>
    <col min="5136" max="5136" width="9" style="307" customWidth="1"/>
    <col min="5137" max="5137" width="8.85546875" style="307" customWidth="1"/>
    <col min="5138" max="5139" width="9.5703125" style="307" customWidth="1"/>
    <col min="5140" max="5140" width="9.42578125" style="307" customWidth="1"/>
    <col min="5141" max="5142" width="9.140625" style="307"/>
    <col min="5143" max="5143" width="8" style="307" customWidth="1"/>
    <col min="5144" max="5144" width="1" style="307" customWidth="1"/>
    <col min="5145" max="5376" width="9.140625" style="307"/>
    <col min="5377" max="5377" width="5.42578125" style="307" customWidth="1"/>
    <col min="5378" max="5378" width="24.85546875" style="307" customWidth="1"/>
    <col min="5379" max="5379" width="12.5703125" style="307" customWidth="1"/>
    <col min="5380" max="5380" width="9.5703125" style="307" customWidth="1"/>
    <col min="5381" max="5381" width="6.140625" style="307" customWidth="1"/>
    <col min="5382" max="5382" width="6.85546875" style="307" customWidth="1"/>
    <col min="5383" max="5383" width="9.85546875" style="307" customWidth="1"/>
    <col min="5384" max="5384" width="5.5703125" style="307" customWidth="1"/>
    <col min="5385" max="5385" width="13.5703125" style="307" customWidth="1"/>
    <col min="5386" max="5386" width="11.5703125" style="307" customWidth="1"/>
    <col min="5387" max="5387" width="9" style="307" customWidth="1"/>
    <col min="5388" max="5388" width="2.5703125" style="307" customWidth="1"/>
    <col min="5389" max="5389" width="8.85546875" style="307" customWidth="1"/>
    <col min="5390" max="5390" width="2.42578125" style="307" customWidth="1"/>
    <col min="5391" max="5391" width="9.140625" style="307"/>
    <col min="5392" max="5392" width="9" style="307" customWidth="1"/>
    <col min="5393" max="5393" width="8.85546875" style="307" customWidth="1"/>
    <col min="5394" max="5395" width="9.5703125" style="307" customWidth="1"/>
    <col min="5396" max="5396" width="9.42578125" style="307" customWidth="1"/>
    <col min="5397" max="5398" width="9.140625" style="307"/>
    <col min="5399" max="5399" width="8" style="307" customWidth="1"/>
    <col min="5400" max="5400" width="1" style="307" customWidth="1"/>
    <col min="5401" max="5632" width="9.140625" style="307"/>
    <col min="5633" max="5633" width="5.42578125" style="307" customWidth="1"/>
    <col min="5634" max="5634" width="24.85546875" style="307" customWidth="1"/>
    <col min="5635" max="5635" width="12.5703125" style="307" customWidth="1"/>
    <col min="5636" max="5636" width="9.5703125" style="307" customWidth="1"/>
    <col min="5637" max="5637" width="6.140625" style="307" customWidth="1"/>
    <col min="5638" max="5638" width="6.85546875" style="307" customWidth="1"/>
    <col min="5639" max="5639" width="9.85546875" style="307" customWidth="1"/>
    <col min="5640" max="5640" width="5.5703125" style="307" customWidth="1"/>
    <col min="5641" max="5641" width="13.5703125" style="307" customWidth="1"/>
    <col min="5642" max="5642" width="11.5703125" style="307" customWidth="1"/>
    <col min="5643" max="5643" width="9" style="307" customWidth="1"/>
    <col min="5644" max="5644" width="2.5703125" style="307" customWidth="1"/>
    <col min="5645" max="5645" width="8.85546875" style="307" customWidth="1"/>
    <col min="5646" max="5646" width="2.42578125" style="307" customWidth="1"/>
    <col min="5647" max="5647" width="9.140625" style="307"/>
    <col min="5648" max="5648" width="9" style="307" customWidth="1"/>
    <col min="5649" max="5649" width="8.85546875" style="307" customWidth="1"/>
    <col min="5650" max="5651" width="9.5703125" style="307" customWidth="1"/>
    <col min="5652" max="5652" width="9.42578125" style="307" customWidth="1"/>
    <col min="5653" max="5654" width="9.140625" style="307"/>
    <col min="5655" max="5655" width="8" style="307" customWidth="1"/>
    <col min="5656" max="5656" width="1" style="307" customWidth="1"/>
    <col min="5657" max="5888" width="9.140625" style="307"/>
    <col min="5889" max="5889" width="5.42578125" style="307" customWidth="1"/>
    <col min="5890" max="5890" width="24.85546875" style="307" customWidth="1"/>
    <col min="5891" max="5891" width="12.5703125" style="307" customWidth="1"/>
    <col min="5892" max="5892" width="9.5703125" style="307" customWidth="1"/>
    <col min="5893" max="5893" width="6.140625" style="307" customWidth="1"/>
    <col min="5894" max="5894" width="6.85546875" style="307" customWidth="1"/>
    <col min="5895" max="5895" width="9.85546875" style="307" customWidth="1"/>
    <col min="5896" max="5896" width="5.5703125" style="307" customWidth="1"/>
    <col min="5897" max="5897" width="13.5703125" style="307" customWidth="1"/>
    <col min="5898" max="5898" width="11.5703125" style="307" customWidth="1"/>
    <col min="5899" max="5899" width="9" style="307" customWidth="1"/>
    <col min="5900" max="5900" width="2.5703125" style="307" customWidth="1"/>
    <col min="5901" max="5901" width="8.85546875" style="307" customWidth="1"/>
    <col min="5902" max="5902" width="2.42578125" style="307" customWidth="1"/>
    <col min="5903" max="5903" width="9.140625" style="307"/>
    <col min="5904" max="5904" width="9" style="307" customWidth="1"/>
    <col min="5905" max="5905" width="8.85546875" style="307" customWidth="1"/>
    <col min="5906" max="5907" width="9.5703125" style="307" customWidth="1"/>
    <col min="5908" max="5908" width="9.42578125" style="307" customWidth="1"/>
    <col min="5909" max="5910" width="9.140625" style="307"/>
    <col min="5911" max="5911" width="8" style="307" customWidth="1"/>
    <col min="5912" max="5912" width="1" style="307" customWidth="1"/>
    <col min="5913" max="6144" width="9.140625" style="307"/>
    <col min="6145" max="6145" width="5.42578125" style="307" customWidth="1"/>
    <col min="6146" max="6146" width="24.85546875" style="307" customWidth="1"/>
    <col min="6147" max="6147" width="12.5703125" style="307" customWidth="1"/>
    <col min="6148" max="6148" width="9.5703125" style="307" customWidth="1"/>
    <col min="6149" max="6149" width="6.140625" style="307" customWidth="1"/>
    <col min="6150" max="6150" width="6.85546875" style="307" customWidth="1"/>
    <col min="6151" max="6151" width="9.85546875" style="307" customWidth="1"/>
    <col min="6152" max="6152" width="5.5703125" style="307" customWidth="1"/>
    <col min="6153" max="6153" width="13.5703125" style="307" customWidth="1"/>
    <col min="6154" max="6154" width="11.5703125" style="307" customWidth="1"/>
    <col min="6155" max="6155" width="9" style="307" customWidth="1"/>
    <col min="6156" max="6156" width="2.5703125" style="307" customWidth="1"/>
    <col min="6157" max="6157" width="8.85546875" style="307" customWidth="1"/>
    <col min="6158" max="6158" width="2.42578125" style="307" customWidth="1"/>
    <col min="6159" max="6159" width="9.140625" style="307"/>
    <col min="6160" max="6160" width="9" style="307" customWidth="1"/>
    <col min="6161" max="6161" width="8.85546875" style="307" customWidth="1"/>
    <col min="6162" max="6163" width="9.5703125" style="307" customWidth="1"/>
    <col min="6164" max="6164" width="9.42578125" style="307" customWidth="1"/>
    <col min="6165" max="6166" width="9.140625" style="307"/>
    <col min="6167" max="6167" width="8" style="307" customWidth="1"/>
    <col min="6168" max="6168" width="1" style="307" customWidth="1"/>
    <col min="6169" max="6400" width="9.140625" style="307"/>
    <col min="6401" max="6401" width="5.42578125" style="307" customWidth="1"/>
    <col min="6402" max="6402" width="24.85546875" style="307" customWidth="1"/>
    <col min="6403" max="6403" width="12.5703125" style="307" customWidth="1"/>
    <col min="6404" max="6404" width="9.5703125" style="307" customWidth="1"/>
    <col min="6405" max="6405" width="6.140625" style="307" customWidth="1"/>
    <col min="6406" max="6406" width="6.85546875" style="307" customWidth="1"/>
    <col min="6407" max="6407" width="9.85546875" style="307" customWidth="1"/>
    <col min="6408" max="6408" width="5.5703125" style="307" customWidth="1"/>
    <col min="6409" max="6409" width="13.5703125" style="307" customWidth="1"/>
    <col min="6410" max="6410" width="11.5703125" style="307" customWidth="1"/>
    <col min="6411" max="6411" width="9" style="307" customWidth="1"/>
    <col min="6412" max="6412" width="2.5703125" style="307" customWidth="1"/>
    <col min="6413" max="6413" width="8.85546875" style="307" customWidth="1"/>
    <col min="6414" max="6414" width="2.42578125" style="307" customWidth="1"/>
    <col min="6415" max="6415" width="9.140625" style="307"/>
    <col min="6416" max="6416" width="9" style="307" customWidth="1"/>
    <col min="6417" max="6417" width="8.85546875" style="307" customWidth="1"/>
    <col min="6418" max="6419" width="9.5703125" style="307" customWidth="1"/>
    <col min="6420" max="6420" width="9.42578125" style="307" customWidth="1"/>
    <col min="6421" max="6422" width="9.140625" style="307"/>
    <col min="6423" max="6423" width="8" style="307" customWidth="1"/>
    <col min="6424" max="6424" width="1" style="307" customWidth="1"/>
    <col min="6425" max="6656" width="9.140625" style="307"/>
    <col min="6657" max="6657" width="5.42578125" style="307" customWidth="1"/>
    <col min="6658" max="6658" width="24.85546875" style="307" customWidth="1"/>
    <col min="6659" max="6659" width="12.5703125" style="307" customWidth="1"/>
    <col min="6660" max="6660" width="9.5703125" style="307" customWidth="1"/>
    <col min="6661" max="6661" width="6.140625" style="307" customWidth="1"/>
    <col min="6662" max="6662" width="6.85546875" style="307" customWidth="1"/>
    <col min="6663" max="6663" width="9.85546875" style="307" customWidth="1"/>
    <col min="6664" max="6664" width="5.5703125" style="307" customWidth="1"/>
    <col min="6665" max="6665" width="13.5703125" style="307" customWidth="1"/>
    <col min="6666" max="6666" width="11.5703125" style="307" customWidth="1"/>
    <col min="6667" max="6667" width="9" style="307" customWidth="1"/>
    <col min="6668" max="6668" width="2.5703125" style="307" customWidth="1"/>
    <col min="6669" max="6669" width="8.85546875" style="307" customWidth="1"/>
    <col min="6670" max="6670" width="2.42578125" style="307" customWidth="1"/>
    <col min="6671" max="6671" width="9.140625" style="307"/>
    <col min="6672" max="6672" width="9" style="307" customWidth="1"/>
    <col min="6673" max="6673" width="8.85546875" style="307" customWidth="1"/>
    <col min="6674" max="6675" width="9.5703125" style="307" customWidth="1"/>
    <col min="6676" max="6676" width="9.42578125" style="307" customWidth="1"/>
    <col min="6677" max="6678" width="9.140625" style="307"/>
    <col min="6679" max="6679" width="8" style="307" customWidth="1"/>
    <col min="6680" max="6680" width="1" style="307" customWidth="1"/>
    <col min="6681" max="6912" width="9.140625" style="307"/>
    <col min="6913" max="6913" width="5.42578125" style="307" customWidth="1"/>
    <col min="6914" max="6914" width="24.85546875" style="307" customWidth="1"/>
    <col min="6915" max="6915" width="12.5703125" style="307" customWidth="1"/>
    <col min="6916" max="6916" width="9.5703125" style="307" customWidth="1"/>
    <col min="6917" max="6917" width="6.140625" style="307" customWidth="1"/>
    <col min="6918" max="6918" width="6.85546875" style="307" customWidth="1"/>
    <col min="6919" max="6919" width="9.85546875" style="307" customWidth="1"/>
    <col min="6920" max="6920" width="5.5703125" style="307" customWidth="1"/>
    <col min="6921" max="6921" width="13.5703125" style="307" customWidth="1"/>
    <col min="6922" max="6922" width="11.5703125" style="307" customWidth="1"/>
    <col min="6923" max="6923" width="9" style="307" customWidth="1"/>
    <col min="6924" max="6924" width="2.5703125" style="307" customWidth="1"/>
    <col min="6925" max="6925" width="8.85546875" style="307" customWidth="1"/>
    <col min="6926" max="6926" width="2.42578125" style="307" customWidth="1"/>
    <col min="6927" max="6927" width="9.140625" style="307"/>
    <col min="6928" max="6928" width="9" style="307" customWidth="1"/>
    <col min="6929" max="6929" width="8.85546875" style="307" customWidth="1"/>
    <col min="6930" max="6931" width="9.5703125" style="307" customWidth="1"/>
    <col min="6932" max="6932" width="9.42578125" style="307" customWidth="1"/>
    <col min="6933" max="6934" width="9.140625" style="307"/>
    <col min="6935" max="6935" width="8" style="307" customWidth="1"/>
    <col min="6936" max="6936" width="1" style="307" customWidth="1"/>
    <col min="6937" max="7168" width="9.140625" style="307"/>
    <col min="7169" max="7169" width="5.42578125" style="307" customWidth="1"/>
    <col min="7170" max="7170" width="24.85546875" style="307" customWidth="1"/>
    <col min="7171" max="7171" width="12.5703125" style="307" customWidth="1"/>
    <col min="7172" max="7172" width="9.5703125" style="307" customWidth="1"/>
    <col min="7173" max="7173" width="6.140625" style="307" customWidth="1"/>
    <col min="7174" max="7174" width="6.85546875" style="307" customWidth="1"/>
    <col min="7175" max="7175" width="9.85546875" style="307" customWidth="1"/>
    <col min="7176" max="7176" width="5.5703125" style="307" customWidth="1"/>
    <col min="7177" max="7177" width="13.5703125" style="307" customWidth="1"/>
    <col min="7178" max="7178" width="11.5703125" style="307" customWidth="1"/>
    <col min="7179" max="7179" width="9" style="307" customWidth="1"/>
    <col min="7180" max="7180" width="2.5703125" style="307" customWidth="1"/>
    <col min="7181" max="7181" width="8.85546875" style="307" customWidth="1"/>
    <col min="7182" max="7182" width="2.42578125" style="307" customWidth="1"/>
    <col min="7183" max="7183" width="9.140625" style="307"/>
    <col min="7184" max="7184" width="9" style="307" customWidth="1"/>
    <col min="7185" max="7185" width="8.85546875" style="307" customWidth="1"/>
    <col min="7186" max="7187" width="9.5703125" style="307" customWidth="1"/>
    <col min="7188" max="7188" width="9.42578125" style="307" customWidth="1"/>
    <col min="7189" max="7190" width="9.140625" style="307"/>
    <col min="7191" max="7191" width="8" style="307" customWidth="1"/>
    <col min="7192" max="7192" width="1" style="307" customWidth="1"/>
    <col min="7193" max="7424" width="9.140625" style="307"/>
    <col min="7425" max="7425" width="5.42578125" style="307" customWidth="1"/>
    <col min="7426" max="7426" width="24.85546875" style="307" customWidth="1"/>
    <col min="7427" max="7427" width="12.5703125" style="307" customWidth="1"/>
    <col min="7428" max="7428" width="9.5703125" style="307" customWidth="1"/>
    <col min="7429" max="7429" width="6.140625" style="307" customWidth="1"/>
    <col min="7430" max="7430" width="6.85546875" style="307" customWidth="1"/>
    <col min="7431" max="7431" width="9.85546875" style="307" customWidth="1"/>
    <col min="7432" max="7432" width="5.5703125" style="307" customWidth="1"/>
    <col min="7433" max="7433" width="13.5703125" style="307" customWidth="1"/>
    <col min="7434" max="7434" width="11.5703125" style="307" customWidth="1"/>
    <col min="7435" max="7435" width="9" style="307" customWidth="1"/>
    <col min="7436" max="7436" width="2.5703125" style="307" customWidth="1"/>
    <col min="7437" max="7437" width="8.85546875" style="307" customWidth="1"/>
    <col min="7438" max="7438" width="2.42578125" style="307" customWidth="1"/>
    <col min="7439" max="7439" width="9.140625" style="307"/>
    <col min="7440" max="7440" width="9" style="307" customWidth="1"/>
    <col min="7441" max="7441" width="8.85546875" style="307" customWidth="1"/>
    <col min="7442" max="7443" width="9.5703125" style="307" customWidth="1"/>
    <col min="7444" max="7444" width="9.42578125" style="307" customWidth="1"/>
    <col min="7445" max="7446" width="9.140625" style="307"/>
    <col min="7447" max="7447" width="8" style="307" customWidth="1"/>
    <col min="7448" max="7448" width="1" style="307" customWidth="1"/>
    <col min="7449" max="7680" width="9.140625" style="307"/>
    <col min="7681" max="7681" width="5.42578125" style="307" customWidth="1"/>
    <col min="7682" max="7682" width="24.85546875" style="307" customWidth="1"/>
    <col min="7683" max="7683" width="12.5703125" style="307" customWidth="1"/>
    <col min="7684" max="7684" width="9.5703125" style="307" customWidth="1"/>
    <col min="7685" max="7685" width="6.140625" style="307" customWidth="1"/>
    <col min="7686" max="7686" width="6.85546875" style="307" customWidth="1"/>
    <col min="7687" max="7687" width="9.85546875" style="307" customWidth="1"/>
    <col min="7688" max="7688" width="5.5703125" style="307" customWidth="1"/>
    <col min="7689" max="7689" width="13.5703125" style="307" customWidth="1"/>
    <col min="7690" max="7690" width="11.5703125" style="307" customWidth="1"/>
    <col min="7691" max="7691" width="9" style="307" customWidth="1"/>
    <col min="7692" max="7692" width="2.5703125" style="307" customWidth="1"/>
    <col min="7693" max="7693" width="8.85546875" style="307" customWidth="1"/>
    <col min="7694" max="7694" width="2.42578125" style="307" customWidth="1"/>
    <col min="7695" max="7695" width="9.140625" style="307"/>
    <col min="7696" max="7696" width="9" style="307" customWidth="1"/>
    <col min="7697" max="7697" width="8.85546875" style="307" customWidth="1"/>
    <col min="7698" max="7699" width="9.5703125" style="307" customWidth="1"/>
    <col min="7700" max="7700" width="9.42578125" style="307" customWidth="1"/>
    <col min="7701" max="7702" width="9.140625" style="307"/>
    <col min="7703" max="7703" width="8" style="307" customWidth="1"/>
    <col min="7704" max="7704" width="1" style="307" customWidth="1"/>
    <col min="7705" max="7936" width="9.140625" style="307"/>
    <col min="7937" max="7937" width="5.42578125" style="307" customWidth="1"/>
    <col min="7938" max="7938" width="24.85546875" style="307" customWidth="1"/>
    <col min="7939" max="7939" width="12.5703125" style="307" customWidth="1"/>
    <col min="7940" max="7940" width="9.5703125" style="307" customWidth="1"/>
    <col min="7941" max="7941" width="6.140625" style="307" customWidth="1"/>
    <col min="7942" max="7942" width="6.85546875" style="307" customWidth="1"/>
    <col min="7943" max="7943" width="9.85546875" style="307" customWidth="1"/>
    <col min="7944" max="7944" width="5.5703125" style="307" customWidth="1"/>
    <col min="7945" max="7945" width="13.5703125" style="307" customWidth="1"/>
    <col min="7946" max="7946" width="11.5703125" style="307" customWidth="1"/>
    <col min="7947" max="7947" width="9" style="307" customWidth="1"/>
    <col min="7948" max="7948" width="2.5703125" style="307" customWidth="1"/>
    <col min="7949" max="7949" width="8.85546875" style="307" customWidth="1"/>
    <col min="7950" max="7950" width="2.42578125" style="307" customWidth="1"/>
    <col min="7951" max="7951" width="9.140625" style="307"/>
    <col min="7952" max="7952" width="9" style="307" customWidth="1"/>
    <col min="7953" max="7953" width="8.85546875" style="307" customWidth="1"/>
    <col min="7954" max="7955" width="9.5703125" style="307" customWidth="1"/>
    <col min="7956" max="7956" width="9.42578125" style="307" customWidth="1"/>
    <col min="7957" max="7958" width="9.140625" style="307"/>
    <col min="7959" max="7959" width="8" style="307" customWidth="1"/>
    <col min="7960" max="7960" width="1" style="307" customWidth="1"/>
    <col min="7961" max="8192" width="9.140625" style="307"/>
    <col min="8193" max="8193" width="5.42578125" style="307" customWidth="1"/>
    <col min="8194" max="8194" width="24.85546875" style="307" customWidth="1"/>
    <col min="8195" max="8195" width="12.5703125" style="307" customWidth="1"/>
    <col min="8196" max="8196" width="9.5703125" style="307" customWidth="1"/>
    <col min="8197" max="8197" width="6.140625" style="307" customWidth="1"/>
    <col min="8198" max="8198" width="6.85546875" style="307" customWidth="1"/>
    <col min="8199" max="8199" width="9.85546875" style="307" customWidth="1"/>
    <col min="8200" max="8200" width="5.5703125" style="307" customWidth="1"/>
    <col min="8201" max="8201" width="13.5703125" style="307" customWidth="1"/>
    <col min="8202" max="8202" width="11.5703125" style="307" customWidth="1"/>
    <col min="8203" max="8203" width="9" style="307" customWidth="1"/>
    <col min="8204" max="8204" width="2.5703125" style="307" customWidth="1"/>
    <col min="8205" max="8205" width="8.85546875" style="307" customWidth="1"/>
    <col min="8206" max="8206" width="2.42578125" style="307" customWidth="1"/>
    <col min="8207" max="8207" width="9.140625" style="307"/>
    <col min="8208" max="8208" width="9" style="307" customWidth="1"/>
    <col min="8209" max="8209" width="8.85546875" style="307" customWidth="1"/>
    <col min="8210" max="8211" width="9.5703125" style="307" customWidth="1"/>
    <col min="8212" max="8212" width="9.42578125" style="307" customWidth="1"/>
    <col min="8213" max="8214" width="9.140625" style="307"/>
    <col min="8215" max="8215" width="8" style="307" customWidth="1"/>
    <col min="8216" max="8216" width="1" style="307" customWidth="1"/>
    <col min="8217" max="8448" width="9.140625" style="307"/>
    <col min="8449" max="8449" width="5.42578125" style="307" customWidth="1"/>
    <col min="8450" max="8450" width="24.85546875" style="307" customWidth="1"/>
    <col min="8451" max="8451" width="12.5703125" style="307" customWidth="1"/>
    <col min="8452" max="8452" width="9.5703125" style="307" customWidth="1"/>
    <col min="8453" max="8453" width="6.140625" style="307" customWidth="1"/>
    <col min="8454" max="8454" width="6.85546875" style="307" customWidth="1"/>
    <col min="8455" max="8455" width="9.85546875" style="307" customWidth="1"/>
    <col min="8456" max="8456" width="5.5703125" style="307" customWidth="1"/>
    <col min="8457" max="8457" width="13.5703125" style="307" customWidth="1"/>
    <col min="8458" max="8458" width="11.5703125" style="307" customWidth="1"/>
    <col min="8459" max="8459" width="9" style="307" customWidth="1"/>
    <col min="8460" max="8460" width="2.5703125" style="307" customWidth="1"/>
    <col min="8461" max="8461" width="8.85546875" style="307" customWidth="1"/>
    <col min="8462" max="8462" width="2.42578125" style="307" customWidth="1"/>
    <col min="8463" max="8463" width="9.140625" style="307"/>
    <col min="8464" max="8464" width="9" style="307" customWidth="1"/>
    <col min="8465" max="8465" width="8.85546875" style="307" customWidth="1"/>
    <col min="8466" max="8467" width="9.5703125" style="307" customWidth="1"/>
    <col min="8468" max="8468" width="9.42578125" style="307" customWidth="1"/>
    <col min="8469" max="8470" width="9.140625" style="307"/>
    <col min="8471" max="8471" width="8" style="307" customWidth="1"/>
    <col min="8472" max="8472" width="1" style="307" customWidth="1"/>
    <col min="8473" max="8704" width="9.140625" style="307"/>
    <col min="8705" max="8705" width="5.42578125" style="307" customWidth="1"/>
    <col min="8706" max="8706" width="24.85546875" style="307" customWidth="1"/>
    <col min="8707" max="8707" width="12.5703125" style="307" customWidth="1"/>
    <col min="8708" max="8708" width="9.5703125" style="307" customWidth="1"/>
    <col min="8709" max="8709" width="6.140625" style="307" customWidth="1"/>
    <col min="8710" max="8710" width="6.85546875" style="307" customWidth="1"/>
    <col min="8711" max="8711" width="9.85546875" style="307" customWidth="1"/>
    <col min="8712" max="8712" width="5.5703125" style="307" customWidth="1"/>
    <col min="8713" max="8713" width="13.5703125" style="307" customWidth="1"/>
    <col min="8714" max="8714" width="11.5703125" style="307" customWidth="1"/>
    <col min="8715" max="8715" width="9" style="307" customWidth="1"/>
    <col min="8716" max="8716" width="2.5703125" style="307" customWidth="1"/>
    <col min="8717" max="8717" width="8.85546875" style="307" customWidth="1"/>
    <col min="8718" max="8718" width="2.42578125" style="307" customWidth="1"/>
    <col min="8719" max="8719" width="9.140625" style="307"/>
    <col min="8720" max="8720" width="9" style="307" customWidth="1"/>
    <col min="8721" max="8721" width="8.85546875" style="307" customWidth="1"/>
    <col min="8722" max="8723" width="9.5703125" style="307" customWidth="1"/>
    <col min="8724" max="8724" width="9.42578125" style="307" customWidth="1"/>
    <col min="8725" max="8726" width="9.140625" style="307"/>
    <col min="8727" max="8727" width="8" style="307" customWidth="1"/>
    <col min="8728" max="8728" width="1" style="307" customWidth="1"/>
    <col min="8729" max="8960" width="9.140625" style="307"/>
    <col min="8961" max="8961" width="5.42578125" style="307" customWidth="1"/>
    <col min="8962" max="8962" width="24.85546875" style="307" customWidth="1"/>
    <col min="8963" max="8963" width="12.5703125" style="307" customWidth="1"/>
    <col min="8964" max="8964" width="9.5703125" style="307" customWidth="1"/>
    <col min="8965" max="8965" width="6.140625" style="307" customWidth="1"/>
    <col min="8966" max="8966" width="6.85546875" style="307" customWidth="1"/>
    <col min="8967" max="8967" width="9.85546875" style="307" customWidth="1"/>
    <col min="8968" max="8968" width="5.5703125" style="307" customWidth="1"/>
    <col min="8969" max="8969" width="13.5703125" style="307" customWidth="1"/>
    <col min="8970" max="8970" width="11.5703125" style="307" customWidth="1"/>
    <col min="8971" max="8971" width="9" style="307" customWidth="1"/>
    <col min="8972" max="8972" width="2.5703125" style="307" customWidth="1"/>
    <col min="8973" max="8973" width="8.85546875" style="307" customWidth="1"/>
    <col min="8974" max="8974" width="2.42578125" style="307" customWidth="1"/>
    <col min="8975" max="8975" width="9.140625" style="307"/>
    <col min="8976" max="8976" width="9" style="307" customWidth="1"/>
    <col min="8977" max="8977" width="8.85546875" style="307" customWidth="1"/>
    <col min="8978" max="8979" width="9.5703125" style="307" customWidth="1"/>
    <col min="8980" max="8980" width="9.42578125" style="307" customWidth="1"/>
    <col min="8981" max="8982" width="9.140625" style="307"/>
    <col min="8983" max="8983" width="8" style="307" customWidth="1"/>
    <col min="8984" max="8984" width="1" style="307" customWidth="1"/>
    <col min="8985" max="9216" width="9.140625" style="307"/>
    <col min="9217" max="9217" width="5.42578125" style="307" customWidth="1"/>
    <col min="9218" max="9218" width="24.85546875" style="307" customWidth="1"/>
    <col min="9219" max="9219" width="12.5703125" style="307" customWidth="1"/>
    <col min="9220" max="9220" width="9.5703125" style="307" customWidth="1"/>
    <col min="9221" max="9221" width="6.140625" style="307" customWidth="1"/>
    <col min="9222" max="9222" width="6.85546875" style="307" customWidth="1"/>
    <col min="9223" max="9223" width="9.85546875" style="307" customWidth="1"/>
    <col min="9224" max="9224" width="5.5703125" style="307" customWidth="1"/>
    <col min="9225" max="9225" width="13.5703125" style="307" customWidth="1"/>
    <col min="9226" max="9226" width="11.5703125" style="307" customWidth="1"/>
    <col min="9227" max="9227" width="9" style="307" customWidth="1"/>
    <col min="9228" max="9228" width="2.5703125" style="307" customWidth="1"/>
    <col min="9229" max="9229" width="8.85546875" style="307" customWidth="1"/>
    <col min="9230" max="9230" width="2.42578125" style="307" customWidth="1"/>
    <col min="9231" max="9231" width="9.140625" style="307"/>
    <col min="9232" max="9232" width="9" style="307" customWidth="1"/>
    <col min="9233" max="9233" width="8.85546875" style="307" customWidth="1"/>
    <col min="9234" max="9235" width="9.5703125" style="307" customWidth="1"/>
    <col min="9236" max="9236" width="9.42578125" style="307" customWidth="1"/>
    <col min="9237" max="9238" width="9.140625" style="307"/>
    <col min="9239" max="9239" width="8" style="307" customWidth="1"/>
    <col min="9240" max="9240" width="1" style="307" customWidth="1"/>
    <col min="9241" max="9472" width="9.140625" style="307"/>
    <col min="9473" max="9473" width="5.42578125" style="307" customWidth="1"/>
    <col min="9474" max="9474" width="24.85546875" style="307" customWidth="1"/>
    <col min="9475" max="9475" width="12.5703125" style="307" customWidth="1"/>
    <col min="9476" max="9476" width="9.5703125" style="307" customWidth="1"/>
    <col min="9477" max="9477" width="6.140625" style="307" customWidth="1"/>
    <col min="9478" max="9478" width="6.85546875" style="307" customWidth="1"/>
    <col min="9479" max="9479" width="9.85546875" style="307" customWidth="1"/>
    <col min="9480" max="9480" width="5.5703125" style="307" customWidth="1"/>
    <col min="9481" max="9481" width="13.5703125" style="307" customWidth="1"/>
    <col min="9482" max="9482" width="11.5703125" style="307" customWidth="1"/>
    <col min="9483" max="9483" width="9" style="307" customWidth="1"/>
    <col min="9484" max="9484" width="2.5703125" style="307" customWidth="1"/>
    <col min="9485" max="9485" width="8.85546875" style="307" customWidth="1"/>
    <col min="9486" max="9486" width="2.42578125" style="307" customWidth="1"/>
    <col min="9487" max="9487" width="9.140625" style="307"/>
    <col min="9488" max="9488" width="9" style="307" customWidth="1"/>
    <col min="9489" max="9489" width="8.85546875" style="307" customWidth="1"/>
    <col min="9490" max="9491" width="9.5703125" style="307" customWidth="1"/>
    <col min="9492" max="9492" width="9.42578125" style="307" customWidth="1"/>
    <col min="9493" max="9494" width="9.140625" style="307"/>
    <col min="9495" max="9495" width="8" style="307" customWidth="1"/>
    <col min="9496" max="9496" width="1" style="307" customWidth="1"/>
    <col min="9497" max="9728" width="9.140625" style="307"/>
    <col min="9729" max="9729" width="5.42578125" style="307" customWidth="1"/>
    <col min="9730" max="9730" width="24.85546875" style="307" customWidth="1"/>
    <col min="9731" max="9731" width="12.5703125" style="307" customWidth="1"/>
    <col min="9732" max="9732" width="9.5703125" style="307" customWidth="1"/>
    <col min="9733" max="9733" width="6.140625" style="307" customWidth="1"/>
    <col min="9734" max="9734" width="6.85546875" style="307" customWidth="1"/>
    <col min="9735" max="9735" width="9.85546875" style="307" customWidth="1"/>
    <col min="9736" max="9736" width="5.5703125" style="307" customWidth="1"/>
    <col min="9737" max="9737" width="13.5703125" style="307" customWidth="1"/>
    <col min="9738" max="9738" width="11.5703125" style="307" customWidth="1"/>
    <col min="9739" max="9739" width="9" style="307" customWidth="1"/>
    <col min="9740" max="9740" width="2.5703125" style="307" customWidth="1"/>
    <col min="9741" max="9741" width="8.85546875" style="307" customWidth="1"/>
    <col min="9742" max="9742" width="2.42578125" style="307" customWidth="1"/>
    <col min="9743" max="9743" width="9.140625" style="307"/>
    <col min="9744" max="9744" width="9" style="307" customWidth="1"/>
    <col min="9745" max="9745" width="8.85546875" style="307" customWidth="1"/>
    <col min="9746" max="9747" width="9.5703125" style="307" customWidth="1"/>
    <col min="9748" max="9748" width="9.42578125" style="307" customWidth="1"/>
    <col min="9749" max="9750" width="9.140625" style="307"/>
    <col min="9751" max="9751" width="8" style="307" customWidth="1"/>
    <col min="9752" max="9752" width="1" style="307" customWidth="1"/>
    <col min="9753" max="9984" width="9.140625" style="307"/>
    <col min="9985" max="9985" width="5.42578125" style="307" customWidth="1"/>
    <col min="9986" max="9986" width="24.85546875" style="307" customWidth="1"/>
    <col min="9987" max="9987" width="12.5703125" style="307" customWidth="1"/>
    <col min="9988" max="9988" width="9.5703125" style="307" customWidth="1"/>
    <col min="9989" max="9989" width="6.140625" style="307" customWidth="1"/>
    <col min="9990" max="9990" width="6.85546875" style="307" customWidth="1"/>
    <col min="9991" max="9991" width="9.85546875" style="307" customWidth="1"/>
    <col min="9992" max="9992" width="5.5703125" style="307" customWidth="1"/>
    <col min="9993" max="9993" width="13.5703125" style="307" customWidth="1"/>
    <col min="9994" max="9994" width="11.5703125" style="307" customWidth="1"/>
    <col min="9995" max="9995" width="9" style="307" customWidth="1"/>
    <col min="9996" max="9996" width="2.5703125" style="307" customWidth="1"/>
    <col min="9997" max="9997" width="8.85546875" style="307" customWidth="1"/>
    <col min="9998" max="9998" width="2.42578125" style="307" customWidth="1"/>
    <col min="9999" max="9999" width="9.140625" style="307"/>
    <col min="10000" max="10000" width="9" style="307" customWidth="1"/>
    <col min="10001" max="10001" width="8.85546875" style="307" customWidth="1"/>
    <col min="10002" max="10003" width="9.5703125" style="307" customWidth="1"/>
    <col min="10004" max="10004" width="9.42578125" style="307" customWidth="1"/>
    <col min="10005" max="10006" width="9.140625" style="307"/>
    <col min="10007" max="10007" width="8" style="307" customWidth="1"/>
    <col min="10008" max="10008" width="1" style="307" customWidth="1"/>
    <col min="10009" max="10240" width="9.140625" style="307"/>
    <col min="10241" max="10241" width="5.42578125" style="307" customWidth="1"/>
    <col min="10242" max="10242" width="24.85546875" style="307" customWidth="1"/>
    <col min="10243" max="10243" width="12.5703125" style="307" customWidth="1"/>
    <col min="10244" max="10244" width="9.5703125" style="307" customWidth="1"/>
    <col min="10245" max="10245" width="6.140625" style="307" customWidth="1"/>
    <col min="10246" max="10246" width="6.85546875" style="307" customWidth="1"/>
    <col min="10247" max="10247" width="9.85546875" style="307" customWidth="1"/>
    <col min="10248" max="10248" width="5.5703125" style="307" customWidth="1"/>
    <col min="10249" max="10249" width="13.5703125" style="307" customWidth="1"/>
    <col min="10250" max="10250" width="11.5703125" style="307" customWidth="1"/>
    <col min="10251" max="10251" width="9" style="307" customWidth="1"/>
    <col min="10252" max="10252" width="2.5703125" style="307" customWidth="1"/>
    <col min="10253" max="10253" width="8.85546875" style="307" customWidth="1"/>
    <col min="10254" max="10254" width="2.42578125" style="307" customWidth="1"/>
    <col min="10255" max="10255" width="9.140625" style="307"/>
    <col min="10256" max="10256" width="9" style="307" customWidth="1"/>
    <col min="10257" max="10257" width="8.85546875" style="307" customWidth="1"/>
    <col min="10258" max="10259" width="9.5703125" style="307" customWidth="1"/>
    <col min="10260" max="10260" width="9.42578125" style="307" customWidth="1"/>
    <col min="10261" max="10262" width="9.140625" style="307"/>
    <col min="10263" max="10263" width="8" style="307" customWidth="1"/>
    <col min="10264" max="10264" width="1" style="307" customWidth="1"/>
    <col min="10265" max="10496" width="9.140625" style="307"/>
    <col min="10497" max="10497" width="5.42578125" style="307" customWidth="1"/>
    <col min="10498" max="10498" width="24.85546875" style="307" customWidth="1"/>
    <col min="10499" max="10499" width="12.5703125" style="307" customWidth="1"/>
    <col min="10500" max="10500" width="9.5703125" style="307" customWidth="1"/>
    <col min="10501" max="10501" width="6.140625" style="307" customWidth="1"/>
    <col min="10502" max="10502" width="6.85546875" style="307" customWidth="1"/>
    <col min="10503" max="10503" width="9.85546875" style="307" customWidth="1"/>
    <col min="10504" max="10504" width="5.5703125" style="307" customWidth="1"/>
    <col min="10505" max="10505" width="13.5703125" style="307" customWidth="1"/>
    <col min="10506" max="10506" width="11.5703125" style="307" customWidth="1"/>
    <col min="10507" max="10507" width="9" style="307" customWidth="1"/>
    <col min="10508" max="10508" width="2.5703125" style="307" customWidth="1"/>
    <col min="10509" max="10509" width="8.85546875" style="307" customWidth="1"/>
    <col min="10510" max="10510" width="2.42578125" style="307" customWidth="1"/>
    <col min="10511" max="10511" width="9.140625" style="307"/>
    <col min="10512" max="10512" width="9" style="307" customWidth="1"/>
    <col min="10513" max="10513" width="8.85546875" style="307" customWidth="1"/>
    <col min="10514" max="10515" width="9.5703125" style="307" customWidth="1"/>
    <col min="10516" max="10516" width="9.42578125" style="307" customWidth="1"/>
    <col min="10517" max="10518" width="9.140625" style="307"/>
    <col min="10519" max="10519" width="8" style="307" customWidth="1"/>
    <col min="10520" max="10520" width="1" style="307" customWidth="1"/>
    <col min="10521" max="10752" width="9.140625" style="307"/>
    <col min="10753" max="10753" width="5.42578125" style="307" customWidth="1"/>
    <col min="10754" max="10754" width="24.85546875" style="307" customWidth="1"/>
    <col min="10755" max="10755" width="12.5703125" style="307" customWidth="1"/>
    <col min="10756" max="10756" width="9.5703125" style="307" customWidth="1"/>
    <col min="10757" max="10757" width="6.140625" style="307" customWidth="1"/>
    <col min="10758" max="10758" width="6.85546875" style="307" customWidth="1"/>
    <col min="10759" max="10759" width="9.85546875" style="307" customWidth="1"/>
    <col min="10760" max="10760" width="5.5703125" style="307" customWidth="1"/>
    <col min="10761" max="10761" width="13.5703125" style="307" customWidth="1"/>
    <col min="10762" max="10762" width="11.5703125" style="307" customWidth="1"/>
    <col min="10763" max="10763" width="9" style="307" customWidth="1"/>
    <col min="10764" max="10764" width="2.5703125" style="307" customWidth="1"/>
    <col min="10765" max="10765" width="8.85546875" style="307" customWidth="1"/>
    <col min="10766" max="10766" width="2.42578125" style="307" customWidth="1"/>
    <col min="10767" max="10767" width="9.140625" style="307"/>
    <col min="10768" max="10768" width="9" style="307" customWidth="1"/>
    <col min="10769" max="10769" width="8.85546875" style="307" customWidth="1"/>
    <col min="10770" max="10771" width="9.5703125" style="307" customWidth="1"/>
    <col min="10772" max="10772" width="9.42578125" style="307" customWidth="1"/>
    <col min="10773" max="10774" width="9.140625" style="307"/>
    <col min="10775" max="10775" width="8" style="307" customWidth="1"/>
    <col min="10776" max="10776" width="1" style="307" customWidth="1"/>
    <col min="10777" max="11008" width="9.140625" style="307"/>
    <col min="11009" max="11009" width="5.42578125" style="307" customWidth="1"/>
    <col min="11010" max="11010" width="24.85546875" style="307" customWidth="1"/>
    <col min="11011" max="11011" width="12.5703125" style="307" customWidth="1"/>
    <col min="11012" max="11012" width="9.5703125" style="307" customWidth="1"/>
    <col min="11013" max="11013" width="6.140625" style="307" customWidth="1"/>
    <col min="11014" max="11014" width="6.85546875" style="307" customWidth="1"/>
    <col min="11015" max="11015" width="9.85546875" style="307" customWidth="1"/>
    <col min="11016" max="11016" width="5.5703125" style="307" customWidth="1"/>
    <col min="11017" max="11017" width="13.5703125" style="307" customWidth="1"/>
    <col min="11018" max="11018" width="11.5703125" style="307" customWidth="1"/>
    <col min="11019" max="11019" width="9" style="307" customWidth="1"/>
    <col min="11020" max="11020" width="2.5703125" style="307" customWidth="1"/>
    <col min="11021" max="11021" width="8.85546875" style="307" customWidth="1"/>
    <col min="11022" max="11022" width="2.42578125" style="307" customWidth="1"/>
    <col min="11023" max="11023" width="9.140625" style="307"/>
    <col min="11024" max="11024" width="9" style="307" customWidth="1"/>
    <col min="11025" max="11025" width="8.85546875" style="307" customWidth="1"/>
    <col min="11026" max="11027" width="9.5703125" style="307" customWidth="1"/>
    <col min="11028" max="11028" width="9.42578125" style="307" customWidth="1"/>
    <col min="11029" max="11030" width="9.140625" style="307"/>
    <col min="11031" max="11031" width="8" style="307" customWidth="1"/>
    <col min="11032" max="11032" width="1" style="307" customWidth="1"/>
    <col min="11033" max="11264" width="9.140625" style="307"/>
    <col min="11265" max="11265" width="5.42578125" style="307" customWidth="1"/>
    <col min="11266" max="11266" width="24.85546875" style="307" customWidth="1"/>
    <col min="11267" max="11267" width="12.5703125" style="307" customWidth="1"/>
    <col min="11268" max="11268" width="9.5703125" style="307" customWidth="1"/>
    <col min="11269" max="11269" width="6.140625" style="307" customWidth="1"/>
    <col min="11270" max="11270" width="6.85546875" style="307" customWidth="1"/>
    <col min="11271" max="11271" width="9.85546875" style="307" customWidth="1"/>
    <col min="11272" max="11272" width="5.5703125" style="307" customWidth="1"/>
    <col min="11273" max="11273" width="13.5703125" style="307" customWidth="1"/>
    <col min="11274" max="11274" width="11.5703125" style="307" customWidth="1"/>
    <col min="11275" max="11275" width="9" style="307" customWidth="1"/>
    <col min="11276" max="11276" width="2.5703125" style="307" customWidth="1"/>
    <col min="11277" max="11277" width="8.85546875" style="307" customWidth="1"/>
    <col min="11278" max="11278" width="2.42578125" style="307" customWidth="1"/>
    <col min="11279" max="11279" width="9.140625" style="307"/>
    <col min="11280" max="11280" width="9" style="307" customWidth="1"/>
    <col min="11281" max="11281" width="8.85546875" style="307" customWidth="1"/>
    <col min="11282" max="11283" width="9.5703125" style="307" customWidth="1"/>
    <col min="11284" max="11284" width="9.42578125" style="307" customWidth="1"/>
    <col min="11285" max="11286" width="9.140625" style="307"/>
    <col min="11287" max="11287" width="8" style="307" customWidth="1"/>
    <col min="11288" max="11288" width="1" style="307" customWidth="1"/>
    <col min="11289" max="11520" width="9.140625" style="307"/>
    <col min="11521" max="11521" width="5.42578125" style="307" customWidth="1"/>
    <col min="11522" max="11522" width="24.85546875" style="307" customWidth="1"/>
    <col min="11523" max="11523" width="12.5703125" style="307" customWidth="1"/>
    <col min="11524" max="11524" width="9.5703125" style="307" customWidth="1"/>
    <col min="11525" max="11525" width="6.140625" style="307" customWidth="1"/>
    <col min="11526" max="11526" width="6.85546875" style="307" customWidth="1"/>
    <col min="11527" max="11527" width="9.85546875" style="307" customWidth="1"/>
    <col min="11528" max="11528" width="5.5703125" style="307" customWidth="1"/>
    <col min="11529" max="11529" width="13.5703125" style="307" customWidth="1"/>
    <col min="11530" max="11530" width="11.5703125" style="307" customWidth="1"/>
    <col min="11531" max="11531" width="9" style="307" customWidth="1"/>
    <col min="11532" max="11532" width="2.5703125" style="307" customWidth="1"/>
    <col min="11533" max="11533" width="8.85546875" style="307" customWidth="1"/>
    <col min="11534" max="11534" width="2.42578125" style="307" customWidth="1"/>
    <col min="11535" max="11535" width="9.140625" style="307"/>
    <col min="11536" max="11536" width="9" style="307" customWidth="1"/>
    <col min="11537" max="11537" width="8.85546875" style="307" customWidth="1"/>
    <col min="11538" max="11539" width="9.5703125" style="307" customWidth="1"/>
    <col min="11540" max="11540" width="9.42578125" style="307" customWidth="1"/>
    <col min="11541" max="11542" width="9.140625" style="307"/>
    <col min="11543" max="11543" width="8" style="307" customWidth="1"/>
    <col min="11544" max="11544" width="1" style="307" customWidth="1"/>
    <col min="11545" max="11776" width="9.140625" style="307"/>
    <col min="11777" max="11777" width="5.42578125" style="307" customWidth="1"/>
    <col min="11778" max="11778" width="24.85546875" style="307" customWidth="1"/>
    <col min="11779" max="11779" width="12.5703125" style="307" customWidth="1"/>
    <col min="11780" max="11780" width="9.5703125" style="307" customWidth="1"/>
    <col min="11781" max="11781" width="6.140625" style="307" customWidth="1"/>
    <col min="11782" max="11782" width="6.85546875" style="307" customWidth="1"/>
    <col min="11783" max="11783" width="9.85546875" style="307" customWidth="1"/>
    <col min="11784" max="11784" width="5.5703125" style="307" customWidth="1"/>
    <col min="11785" max="11785" width="13.5703125" style="307" customWidth="1"/>
    <col min="11786" max="11786" width="11.5703125" style="307" customWidth="1"/>
    <col min="11787" max="11787" width="9" style="307" customWidth="1"/>
    <col min="11788" max="11788" width="2.5703125" style="307" customWidth="1"/>
    <col min="11789" max="11789" width="8.85546875" style="307" customWidth="1"/>
    <col min="11790" max="11790" width="2.42578125" style="307" customWidth="1"/>
    <col min="11791" max="11791" width="9.140625" style="307"/>
    <col min="11792" max="11792" width="9" style="307" customWidth="1"/>
    <col min="11793" max="11793" width="8.85546875" style="307" customWidth="1"/>
    <col min="11794" max="11795" width="9.5703125" style="307" customWidth="1"/>
    <col min="11796" max="11796" width="9.42578125" style="307" customWidth="1"/>
    <col min="11797" max="11798" width="9.140625" style="307"/>
    <col min="11799" max="11799" width="8" style="307" customWidth="1"/>
    <col min="11800" max="11800" width="1" style="307" customWidth="1"/>
    <col min="11801" max="12032" width="9.140625" style="307"/>
    <col min="12033" max="12033" width="5.42578125" style="307" customWidth="1"/>
    <col min="12034" max="12034" width="24.85546875" style="307" customWidth="1"/>
    <col min="12035" max="12035" width="12.5703125" style="307" customWidth="1"/>
    <col min="12036" max="12036" width="9.5703125" style="307" customWidth="1"/>
    <col min="12037" max="12037" width="6.140625" style="307" customWidth="1"/>
    <col min="12038" max="12038" width="6.85546875" style="307" customWidth="1"/>
    <col min="12039" max="12039" width="9.85546875" style="307" customWidth="1"/>
    <col min="12040" max="12040" width="5.5703125" style="307" customWidth="1"/>
    <col min="12041" max="12041" width="13.5703125" style="307" customWidth="1"/>
    <col min="12042" max="12042" width="11.5703125" style="307" customWidth="1"/>
    <col min="12043" max="12043" width="9" style="307" customWidth="1"/>
    <col min="12044" max="12044" width="2.5703125" style="307" customWidth="1"/>
    <col min="12045" max="12045" width="8.85546875" style="307" customWidth="1"/>
    <col min="12046" max="12046" width="2.42578125" style="307" customWidth="1"/>
    <col min="12047" max="12047" width="9.140625" style="307"/>
    <col min="12048" max="12048" width="9" style="307" customWidth="1"/>
    <col min="12049" max="12049" width="8.85546875" style="307" customWidth="1"/>
    <col min="12050" max="12051" width="9.5703125" style="307" customWidth="1"/>
    <col min="12052" max="12052" width="9.42578125" style="307" customWidth="1"/>
    <col min="12053" max="12054" width="9.140625" style="307"/>
    <col min="12055" max="12055" width="8" style="307" customWidth="1"/>
    <col min="12056" max="12056" width="1" style="307" customWidth="1"/>
    <col min="12057" max="12288" width="9.140625" style="307"/>
    <col min="12289" max="12289" width="5.42578125" style="307" customWidth="1"/>
    <col min="12290" max="12290" width="24.85546875" style="307" customWidth="1"/>
    <col min="12291" max="12291" width="12.5703125" style="307" customWidth="1"/>
    <col min="12292" max="12292" width="9.5703125" style="307" customWidth="1"/>
    <col min="12293" max="12293" width="6.140625" style="307" customWidth="1"/>
    <col min="12294" max="12294" width="6.85546875" style="307" customWidth="1"/>
    <col min="12295" max="12295" width="9.85546875" style="307" customWidth="1"/>
    <col min="12296" max="12296" width="5.5703125" style="307" customWidth="1"/>
    <col min="12297" max="12297" width="13.5703125" style="307" customWidth="1"/>
    <col min="12298" max="12298" width="11.5703125" style="307" customWidth="1"/>
    <col min="12299" max="12299" width="9" style="307" customWidth="1"/>
    <col min="12300" max="12300" width="2.5703125" style="307" customWidth="1"/>
    <col min="12301" max="12301" width="8.85546875" style="307" customWidth="1"/>
    <col min="12302" max="12302" width="2.42578125" style="307" customWidth="1"/>
    <col min="12303" max="12303" width="9.140625" style="307"/>
    <col min="12304" max="12304" width="9" style="307" customWidth="1"/>
    <col min="12305" max="12305" width="8.85546875" style="307" customWidth="1"/>
    <col min="12306" max="12307" width="9.5703125" style="307" customWidth="1"/>
    <col min="12308" max="12308" width="9.42578125" style="307" customWidth="1"/>
    <col min="12309" max="12310" width="9.140625" style="307"/>
    <col min="12311" max="12311" width="8" style="307" customWidth="1"/>
    <col min="12312" max="12312" width="1" style="307" customWidth="1"/>
    <col min="12313" max="12544" width="9.140625" style="307"/>
    <col min="12545" max="12545" width="5.42578125" style="307" customWidth="1"/>
    <col min="12546" max="12546" width="24.85546875" style="307" customWidth="1"/>
    <col min="12547" max="12547" width="12.5703125" style="307" customWidth="1"/>
    <col min="12548" max="12548" width="9.5703125" style="307" customWidth="1"/>
    <col min="12549" max="12549" width="6.140625" style="307" customWidth="1"/>
    <col min="12550" max="12550" width="6.85546875" style="307" customWidth="1"/>
    <col min="12551" max="12551" width="9.85546875" style="307" customWidth="1"/>
    <col min="12552" max="12552" width="5.5703125" style="307" customWidth="1"/>
    <col min="12553" max="12553" width="13.5703125" style="307" customWidth="1"/>
    <col min="12554" max="12554" width="11.5703125" style="307" customWidth="1"/>
    <col min="12555" max="12555" width="9" style="307" customWidth="1"/>
    <col min="12556" max="12556" width="2.5703125" style="307" customWidth="1"/>
    <col min="12557" max="12557" width="8.85546875" style="307" customWidth="1"/>
    <col min="12558" max="12558" width="2.42578125" style="307" customWidth="1"/>
    <col min="12559" max="12559" width="9.140625" style="307"/>
    <col min="12560" max="12560" width="9" style="307" customWidth="1"/>
    <col min="12561" max="12561" width="8.85546875" style="307" customWidth="1"/>
    <col min="12562" max="12563" width="9.5703125" style="307" customWidth="1"/>
    <col min="12564" max="12564" width="9.42578125" style="307" customWidth="1"/>
    <col min="12565" max="12566" width="9.140625" style="307"/>
    <col min="12567" max="12567" width="8" style="307" customWidth="1"/>
    <col min="12568" max="12568" width="1" style="307" customWidth="1"/>
    <col min="12569" max="12800" width="9.140625" style="307"/>
    <col min="12801" max="12801" width="5.42578125" style="307" customWidth="1"/>
    <col min="12802" max="12802" width="24.85546875" style="307" customWidth="1"/>
    <col min="12803" max="12803" width="12.5703125" style="307" customWidth="1"/>
    <col min="12804" max="12804" width="9.5703125" style="307" customWidth="1"/>
    <col min="12805" max="12805" width="6.140625" style="307" customWidth="1"/>
    <col min="12806" max="12806" width="6.85546875" style="307" customWidth="1"/>
    <col min="12807" max="12807" width="9.85546875" style="307" customWidth="1"/>
    <col min="12808" max="12808" width="5.5703125" style="307" customWidth="1"/>
    <col min="12809" max="12809" width="13.5703125" style="307" customWidth="1"/>
    <col min="12810" max="12810" width="11.5703125" style="307" customWidth="1"/>
    <col min="12811" max="12811" width="9" style="307" customWidth="1"/>
    <col min="12812" max="12812" width="2.5703125" style="307" customWidth="1"/>
    <col min="12813" max="12813" width="8.85546875" style="307" customWidth="1"/>
    <col min="12814" max="12814" width="2.42578125" style="307" customWidth="1"/>
    <col min="12815" max="12815" width="9.140625" style="307"/>
    <col min="12816" max="12816" width="9" style="307" customWidth="1"/>
    <col min="12817" max="12817" width="8.85546875" style="307" customWidth="1"/>
    <col min="12818" max="12819" width="9.5703125" style="307" customWidth="1"/>
    <col min="12820" max="12820" width="9.42578125" style="307" customWidth="1"/>
    <col min="12821" max="12822" width="9.140625" style="307"/>
    <col min="12823" max="12823" width="8" style="307" customWidth="1"/>
    <col min="12824" max="12824" width="1" style="307" customWidth="1"/>
    <col min="12825" max="13056" width="9.140625" style="307"/>
    <col min="13057" max="13057" width="5.42578125" style="307" customWidth="1"/>
    <col min="13058" max="13058" width="24.85546875" style="307" customWidth="1"/>
    <col min="13059" max="13059" width="12.5703125" style="307" customWidth="1"/>
    <col min="13060" max="13060" width="9.5703125" style="307" customWidth="1"/>
    <col min="13061" max="13061" width="6.140625" style="307" customWidth="1"/>
    <col min="13062" max="13062" width="6.85546875" style="307" customWidth="1"/>
    <col min="13063" max="13063" width="9.85546875" style="307" customWidth="1"/>
    <col min="13064" max="13064" width="5.5703125" style="307" customWidth="1"/>
    <col min="13065" max="13065" width="13.5703125" style="307" customWidth="1"/>
    <col min="13066" max="13066" width="11.5703125" style="307" customWidth="1"/>
    <col min="13067" max="13067" width="9" style="307" customWidth="1"/>
    <col min="13068" max="13068" width="2.5703125" style="307" customWidth="1"/>
    <col min="13069" max="13069" width="8.85546875" style="307" customWidth="1"/>
    <col min="13070" max="13070" width="2.42578125" style="307" customWidth="1"/>
    <col min="13071" max="13071" width="9.140625" style="307"/>
    <col min="13072" max="13072" width="9" style="307" customWidth="1"/>
    <col min="13073" max="13073" width="8.85546875" style="307" customWidth="1"/>
    <col min="13074" max="13075" width="9.5703125" style="307" customWidth="1"/>
    <col min="13076" max="13076" width="9.42578125" style="307" customWidth="1"/>
    <col min="13077" max="13078" width="9.140625" style="307"/>
    <col min="13079" max="13079" width="8" style="307" customWidth="1"/>
    <col min="13080" max="13080" width="1" style="307" customWidth="1"/>
    <col min="13081" max="13312" width="9.140625" style="307"/>
    <col min="13313" max="13313" width="5.42578125" style="307" customWidth="1"/>
    <col min="13314" max="13314" width="24.85546875" style="307" customWidth="1"/>
    <col min="13315" max="13315" width="12.5703125" style="307" customWidth="1"/>
    <col min="13316" max="13316" width="9.5703125" style="307" customWidth="1"/>
    <col min="13317" max="13317" width="6.140625" style="307" customWidth="1"/>
    <col min="13318" max="13318" width="6.85546875" style="307" customWidth="1"/>
    <col min="13319" max="13319" width="9.85546875" style="307" customWidth="1"/>
    <col min="13320" max="13320" width="5.5703125" style="307" customWidth="1"/>
    <col min="13321" max="13321" width="13.5703125" style="307" customWidth="1"/>
    <col min="13322" max="13322" width="11.5703125" style="307" customWidth="1"/>
    <col min="13323" max="13323" width="9" style="307" customWidth="1"/>
    <col min="13324" max="13324" width="2.5703125" style="307" customWidth="1"/>
    <col min="13325" max="13325" width="8.85546875" style="307" customWidth="1"/>
    <col min="13326" max="13326" width="2.42578125" style="307" customWidth="1"/>
    <col min="13327" max="13327" width="9.140625" style="307"/>
    <col min="13328" max="13328" width="9" style="307" customWidth="1"/>
    <col min="13329" max="13329" width="8.85546875" style="307" customWidth="1"/>
    <col min="13330" max="13331" width="9.5703125" style="307" customWidth="1"/>
    <col min="13332" max="13332" width="9.42578125" style="307" customWidth="1"/>
    <col min="13333" max="13334" width="9.140625" style="307"/>
    <col min="13335" max="13335" width="8" style="307" customWidth="1"/>
    <col min="13336" max="13336" width="1" style="307" customWidth="1"/>
    <col min="13337" max="13568" width="9.140625" style="307"/>
    <col min="13569" max="13569" width="5.42578125" style="307" customWidth="1"/>
    <col min="13570" max="13570" width="24.85546875" style="307" customWidth="1"/>
    <col min="13571" max="13571" width="12.5703125" style="307" customWidth="1"/>
    <col min="13572" max="13572" width="9.5703125" style="307" customWidth="1"/>
    <col min="13573" max="13573" width="6.140625" style="307" customWidth="1"/>
    <col min="13574" max="13574" width="6.85546875" style="307" customWidth="1"/>
    <col min="13575" max="13575" width="9.85546875" style="307" customWidth="1"/>
    <col min="13576" max="13576" width="5.5703125" style="307" customWidth="1"/>
    <col min="13577" max="13577" width="13.5703125" style="307" customWidth="1"/>
    <col min="13578" max="13578" width="11.5703125" style="307" customWidth="1"/>
    <col min="13579" max="13579" width="9" style="307" customWidth="1"/>
    <col min="13580" max="13580" width="2.5703125" style="307" customWidth="1"/>
    <col min="13581" max="13581" width="8.85546875" style="307" customWidth="1"/>
    <col min="13582" max="13582" width="2.42578125" style="307" customWidth="1"/>
    <col min="13583" max="13583" width="9.140625" style="307"/>
    <col min="13584" max="13584" width="9" style="307" customWidth="1"/>
    <col min="13585" max="13585" width="8.85546875" style="307" customWidth="1"/>
    <col min="13586" max="13587" width="9.5703125" style="307" customWidth="1"/>
    <col min="13588" max="13588" width="9.42578125" style="307" customWidth="1"/>
    <col min="13589" max="13590" width="9.140625" style="307"/>
    <col min="13591" max="13591" width="8" style="307" customWidth="1"/>
    <col min="13592" max="13592" width="1" style="307" customWidth="1"/>
    <col min="13593" max="13824" width="9.140625" style="307"/>
    <col min="13825" max="13825" width="5.42578125" style="307" customWidth="1"/>
    <col min="13826" max="13826" width="24.85546875" style="307" customWidth="1"/>
    <col min="13827" max="13827" width="12.5703125" style="307" customWidth="1"/>
    <col min="13828" max="13828" width="9.5703125" style="307" customWidth="1"/>
    <col min="13829" max="13829" width="6.140625" style="307" customWidth="1"/>
    <col min="13830" max="13830" width="6.85546875" style="307" customWidth="1"/>
    <col min="13831" max="13831" width="9.85546875" style="307" customWidth="1"/>
    <col min="13832" max="13832" width="5.5703125" style="307" customWidth="1"/>
    <col min="13833" max="13833" width="13.5703125" style="307" customWidth="1"/>
    <col min="13834" max="13834" width="11.5703125" style="307" customWidth="1"/>
    <col min="13835" max="13835" width="9" style="307" customWidth="1"/>
    <col min="13836" max="13836" width="2.5703125" style="307" customWidth="1"/>
    <col min="13837" max="13837" width="8.85546875" style="307" customWidth="1"/>
    <col min="13838" max="13838" width="2.42578125" style="307" customWidth="1"/>
    <col min="13839" max="13839" width="9.140625" style="307"/>
    <col min="13840" max="13840" width="9" style="307" customWidth="1"/>
    <col min="13841" max="13841" width="8.85546875" style="307" customWidth="1"/>
    <col min="13842" max="13843" width="9.5703125" style="307" customWidth="1"/>
    <col min="13844" max="13844" width="9.42578125" style="307" customWidth="1"/>
    <col min="13845" max="13846" width="9.140625" style="307"/>
    <col min="13847" max="13847" width="8" style="307" customWidth="1"/>
    <col min="13848" max="13848" width="1" style="307" customWidth="1"/>
    <col min="13849" max="14080" width="9.140625" style="307"/>
    <col min="14081" max="14081" width="5.42578125" style="307" customWidth="1"/>
    <col min="14082" max="14082" width="24.85546875" style="307" customWidth="1"/>
    <col min="14083" max="14083" width="12.5703125" style="307" customWidth="1"/>
    <col min="14084" max="14084" width="9.5703125" style="307" customWidth="1"/>
    <col min="14085" max="14085" width="6.140625" style="307" customWidth="1"/>
    <col min="14086" max="14086" width="6.85546875" style="307" customWidth="1"/>
    <col min="14087" max="14087" width="9.85546875" style="307" customWidth="1"/>
    <col min="14088" max="14088" width="5.5703125" style="307" customWidth="1"/>
    <col min="14089" max="14089" width="13.5703125" style="307" customWidth="1"/>
    <col min="14090" max="14090" width="11.5703125" style="307" customWidth="1"/>
    <col min="14091" max="14091" width="9" style="307" customWidth="1"/>
    <col min="14092" max="14092" width="2.5703125" style="307" customWidth="1"/>
    <col min="14093" max="14093" width="8.85546875" style="307" customWidth="1"/>
    <col min="14094" max="14094" width="2.42578125" style="307" customWidth="1"/>
    <col min="14095" max="14095" width="9.140625" style="307"/>
    <col min="14096" max="14096" width="9" style="307" customWidth="1"/>
    <col min="14097" max="14097" width="8.85546875" style="307" customWidth="1"/>
    <col min="14098" max="14099" width="9.5703125" style="307" customWidth="1"/>
    <col min="14100" max="14100" width="9.42578125" style="307" customWidth="1"/>
    <col min="14101" max="14102" width="9.140625" style="307"/>
    <col min="14103" max="14103" width="8" style="307" customWidth="1"/>
    <col min="14104" max="14104" width="1" style="307" customWidth="1"/>
    <col min="14105" max="14336" width="9.140625" style="307"/>
    <col min="14337" max="14337" width="5.42578125" style="307" customWidth="1"/>
    <col min="14338" max="14338" width="24.85546875" style="307" customWidth="1"/>
    <col min="14339" max="14339" width="12.5703125" style="307" customWidth="1"/>
    <col min="14340" max="14340" width="9.5703125" style="307" customWidth="1"/>
    <col min="14341" max="14341" width="6.140625" style="307" customWidth="1"/>
    <col min="14342" max="14342" width="6.85546875" style="307" customWidth="1"/>
    <col min="14343" max="14343" width="9.85546875" style="307" customWidth="1"/>
    <col min="14344" max="14344" width="5.5703125" style="307" customWidth="1"/>
    <col min="14345" max="14345" width="13.5703125" style="307" customWidth="1"/>
    <col min="14346" max="14346" width="11.5703125" style="307" customWidth="1"/>
    <col min="14347" max="14347" width="9" style="307" customWidth="1"/>
    <col min="14348" max="14348" width="2.5703125" style="307" customWidth="1"/>
    <col min="14349" max="14349" width="8.85546875" style="307" customWidth="1"/>
    <col min="14350" max="14350" width="2.42578125" style="307" customWidth="1"/>
    <col min="14351" max="14351" width="9.140625" style="307"/>
    <col min="14352" max="14352" width="9" style="307" customWidth="1"/>
    <col min="14353" max="14353" width="8.85546875" style="307" customWidth="1"/>
    <col min="14354" max="14355" width="9.5703125" style="307" customWidth="1"/>
    <col min="14356" max="14356" width="9.42578125" style="307" customWidth="1"/>
    <col min="14357" max="14358" width="9.140625" style="307"/>
    <col min="14359" max="14359" width="8" style="307" customWidth="1"/>
    <col min="14360" max="14360" width="1" style="307" customWidth="1"/>
    <col min="14361" max="14592" width="9.140625" style="307"/>
    <col min="14593" max="14593" width="5.42578125" style="307" customWidth="1"/>
    <col min="14594" max="14594" width="24.85546875" style="307" customWidth="1"/>
    <col min="14595" max="14595" width="12.5703125" style="307" customWidth="1"/>
    <col min="14596" max="14596" width="9.5703125" style="307" customWidth="1"/>
    <col min="14597" max="14597" width="6.140625" style="307" customWidth="1"/>
    <col min="14598" max="14598" width="6.85546875" style="307" customWidth="1"/>
    <col min="14599" max="14599" width="9.85546875" style="307" customWidth="1"/>
    <col min="14600" max="14600" width="5.5703125" style="307" customWidth="1"/>
    <col min="14601" max="14601" width="13.5703125" style="307" customWidth="1"/>
    <col min="14602" max="14602" width="11.5703125" style="307" customWidth="1"/>
    <col min="14603" max="14603" width="9" style="307" customWidth="1"/>
    <col min="14604" max="14604" width="2.5703125" style="307" customWidth="1"/>
    <col min="14605" max="14605" width="8.85546875" style="307" customWidth="1"/>
    <col min="14606" max="14606" width="2.42578125" style="307" customWidth="1"/>
    <col min="14607" max="14607" width="9.140625" style="307"/>
    <col min="14608" max="14608" width="9" style="307" customWidth="1"/>
    <col min="14609" max="14609" width="8.85546875" style="307" customWidth="1"/>
    <col min="14610" max="14611" width="9.5703125" style="307" customWidth="1"/>
    <col min="14612" max="14612" width="9.42578125" style="307" customWidth="1"/>
    <col min="14613" max="14614" width="9.140625" style="307"/>
    <col min="14615" max="14615" width="8" style="307" customWidth="1"/>
    <col min="14616" max="14616" width="1" style="307" customWidth="1"/>
    <col min="14617" max="14848" width="9.140625" style="307"/>
    <col min="14849" max="14849" width="5.42578125" style="307" customWidth="1"/>
    <col min="14850" max="14850" width="24.85546875" style="307" customWidth="1"/>
    <col min="14851" max="14851" width="12.5703125" style="307" customWidth="1"/>
    <col min="14852" max="14852" width="9.5703125" style="307" customWidth="1"/>
    <col min="14853" max="14853" width="6.140625" style="307" customWidth="1"/>
    <col min="14854" max="14854" width="6.85546875" style="307" customWidth="1"/>
    <col min="14855" max="14855" width="9.85546875" style="307" customWidth="1"/>
    <col min="14856" max="14856" width="5.5703125" style="307" customWidth="1"/>
    <col min="14857" max="14857" width="13.5703125" style="307" customWidth="1"/>
    <col min="14858" max="14858" width="11.5703125" style="307" customWidth="1"/>
    <col min="14859" max="14859" width="9" style="307" customWidth="1"/>
    <col min="14860" max="14860" width="2.5703125" style="307" customWidth="1"/>
    <col min="14861" max="14861" width="8.85546875" style="307" customWidth="1"/>
    <col min="14862" max="14862" width="2.42578125" style="307" customWidth="1"/>
    <col min="14863" max="14863" width="9.140625" style="307"/>
    <col min="14864" max="14864" width="9" style="307" customWidth="1"/>
    <col min="14865" max="14865" width="8.85546875" style="307" customWidth="1"/>
    <col min="14866" max="14867" width="9.5703125" style="307" customWidth="1"/>
    <col min="14868" max="14868" width="9.42578125" style="307" customWidth="1"/>
    <col min="14869" max="14870" width="9.140625" style="307"/>
    <col min="14871" max="14871" width="8" style="307" customWidth="1"/>
    <col min="14872" max="14872" width="1" style="307" customWidth="1"/>
    <col min="14873" max="15104" width="9.140625" style="307"/>
    <col min="15105" max="15105" width="5.42578125" style="307" customWidth="1"/>
    <col min="15106" max="15106" width="24.85546875" style="307" customWidth="1"/>
    <col min="15107" max="15107" width="12.5703125" style="307" customWidth="1"/>
    <col min="15108" max="15108" width="9.5703125" style="307" customWidth="1"/>
    <col min="15109" max="15109" width="6.140625" style="307" customWidth="1"/>
    <col min="15110" max="15110" width="6.85546875" style="307" customWidth="1"/>
    <col min="15111" max="15111" width="9.85546875" style="307" customWidth="1"/>
    <col min="15112" max="15112" width="5.5703125" style="307" customWidth="1"/>
    <col min="15113" max="15113" width="13.5703125" style="307" customWidth="1"/>
    <col min="15114" max="15114" width="11.5703125" style="307" customWidth="1"/>
    <col min="15115" max="15115" width="9" style="307" customWidth="1"/>
    <col min="15116" max="15116" width="2.5703125" style="307" customWidth="1"/>
    <col min="15117" max="15117" width="8.85546875" style="307" customWidth="1"/>
    <col min="15118" max="15118" width="2.42578125" style="307" customWidth="1"/>
    <col min="15119" max="15119" width="9.140625" style="307"/>
    <col min="15120" max="15120" width="9" style="307" customWidth="1"/>
    <col min="15121" max="15121" width="8.85546875" style="307" customWidth="1"/>
    <col min="15122" max="15123" width="9.5703125" style="307" customWidth="1"/>
    <col min="15124" max="15124" width="9.42578125" style="307" customWidth="1"/>
    <col min="15125" max="15126" width="9.140625" style="307"/>
    <col min="15127" max="15127" width="8" style="307" customWidth="1"/>
    <col min="15128" max="15128" width="1" style="307" customWidth="1"/>
    <col min="15129" max="15360" width="9.140625" style="307"/>
    <col min="15361" max="15361" width="5.42578125" style="307" customWidth="1"/>
    <col min="15362" max="15362" width="24.85546875" style="307" customWidth="1"/>
    <col min="15363" max="15363" width="12.5703125" style="307" customWidth="1"/>
    <col min="15364" max="15364" width="9.5703125" style="307" customWidth="1"/>
    <col min="15365" max="15365" width="6.140625" style="307" customWidth="1"/>
    <col min="15366" max="15366" width="6.85546875" style="307" customWidth="1"/>
    <col min="15367" max="15367" width="9.85546875" style="307" customWidth="1"/>
    <col min="15368" max="15368" width="5.5703125" style="307" customWidth="1"/>
    <col min="15369" max="15369" width="13.5703125" style="307" customWidth="1"/>
    <col min="15370" max="15370" width="11.5703125" style="307" customWidth="1"/>
    <col min="15371" max="15371" width="9" style="307" customWidth="1"/>
    <col min="15372" max="15372" width="2.5703125" style="307" customWidth="1"/>
    <col min="15373" max="15373" width="8.85546875" style="307" customWidth="1"/>
    <col min="15374" max="15374" width="2.42578125" style="307" customWidth="1"/>
    <col min="15375" max="15375" width="9.140625" style="307"/>
    <col min="15376" max="15376" width="9" style="307" customWidth="1"/>
    <col min="15377" max="15377" width="8.85546875" style="307" customWidth="1"/>
    <col min="15378" max="15379" width="9.5703125" style="307" customWidth="1"/>
    <col min="15380" max="15380" width="9.42578125" style="307" customWidth="1"/>
    <col min="15381" max="15382" width="9.140625" style="307"/>
    <col min="15383" max="15383" width="8" style="307" customWidth="1"/>
    <col min="15384" max="15384" width="1" style="307" customWidth="1"/>
    <col min="15385" max="15616" width="9.140625" style="307"/>
    <col min="15617" max="15617" width="5.42578125" style="307" customWidth="1"/>
    <col min="15618" max="15618" width="24.85546875" style="307" customWidth="1"/>
    <col min="15619" max="15619" width="12.5703125" style="307" customWidth="1"/>
    <col min="15620" max="15620" width="9.5703125" style="307" customWidth="1"/>
    <col min="15621" max="15621" width="6.140625" style="307" customWidth="1"/>
    <col min="15622" max="15622" width="6.85546875" style="307" customWidth="1"/>
    <col min="15623" max="15623" width="9.85546875" style="307" customWidth="1"/>
    <col min="15624" max="15624" width="5.5703125" style="307" customWidth="1"/>
    <col min="15625" max="15625" width="13.5703125" style="307" customWidth="1"/>
    <col min="15626" max="15626" width="11.5703125" style="307" customWidth="1"/>
    <col min="15627" max="15627" width="9" style="307" customWidth="1"/>
    <col min="15628" max="15628" width="2.5703125" style="307" customWidth="1"/>
    <col min="15629" max="15629" width="8.85546875" style="307" customWidth="1"/>
    <col min="15630" max="15630" width="2.42578125" style="307" customWidth="1"/>
    <col min="15631" max="15631" width="9.140625" style="307"/>
    <col min="15632" max="15632" width="9" style="307" customWidth="1"/>
    <col min="15633" max="15633" width="8.85546875" style="307" customWidth="1"/>
    <col min="15634" max="15635" width="9.5703125" style="307" customWidth="1"/>
    <col min="15636" max="15636" width="9.42578125" style="307" customWidth="1"/>
    <col min="15637" max="15638" width="9.140625" style="307"/>
    <col min="15639" max="15639" width="8" style="307" customWidth="1"/>
    <col min="15640" max="15640" width="1" style="307" customWidth="1"/>
    <col min="15641" max="15872" width="9.140625" style="307"/>
    <col min="15873" max="15873" width="5.42578125" style="307" customWidth="1"/>
    <col min="15874" max="15874" width="24.85546875" style="307" customWidth="1"/>
    <col min="15875" max="15875" width="12.5703125" style="307" customWidth="1"/>
    <col min="15876" max="15876" width="9.5703125" style="307" customWidth="1"/>
    <col min="15877" max="15877" width="6.140625" style="307" customWidth="1"/>
    <col min="15878" max="15878" width="6.85546875" style="307" customWidth="1"/>
    <col min="15879" max="15879" width="9.85546875" style="307" customWidth="1"/>
    <col min="15880" max="15880" width="5.5703125" style="307" customWidth="1"/>
    <col min="15881" max="15881" width="13.5703125" style="307" customWidth="1"/>
    <col min="15882" max="15882" width="11.5703125" style="307" customWidth="1"/>
    <col min="15883" max="15883" width="9" style="307" customWidth="1"/>
    <col min="15884" max="15884" width="2.5703125" style="307" customWidth="1"/>
    <col min="15885" max="15885" width="8.85546875" style="307" customWidth="1"/>
    <col min="15886" max="15886" width="2.42578125" style="307" customWidth="1"/>
    <col min="15887" max="15887" width="9.140625" style="307"/>
    <col min="15888" max="15888" width="9" style="307" customWidth="1"/>
    <col min="15889" max="15889" width="8.85546875" style="307" customWidth="1"/>
    <col min="15890" max="15891" width="9.5703125" style="307" customWidth="1"/>
    <col min="15892" max="15892" width="9.42578125" style="307" customWidth="1"/>
    <col min="15893" max="15894" width="9.140625" style="307"/>
    <col min="15895" max="15895" width="8" style="307" customWidth="1"/>
    <col min="15896" max="15896" width="1" style="307" customWidth="1"/>
    <col min="15897" max="16128" width="9.140625" style="307"/>
    <col min="16129" max="16129" width="5.42578125" style="307" customWidth="1"/>
    <col min="16130" max="16130" width="24.85546875" style="307" customWidth="1"/>
    <col min="16131" max="16131" width="12.5703125" style="307" customWidth="1"/>
    <col min="16132" max="16132" width="9.5703125" style="307" customWidth="1"/>
    <col min="16133" max="16133" width="6.140625" style="307" customWidth="1"/>
    <col min="16134" max="16134" width="6.85546875" style="307" customWidth="1"/>
    <col min="16135" max="16135" width="9.85546875" style="307" customWidth="1"/>
    <col min="16136" max="16136" width="5.5703125" style="307" customWidth="1"/>
    <col min="16137" max="16137" width="13.5703125" style="307" customWidth="1"/>
    <col min="16138" max="16138" width="11.5703125" style="307" customWidth="1"/>
    <col min="16139" max="16139" width="9" style="307" customWidth="1"/>
    <col min="16140" max="16140" width="2.5703125" style="307" customWidth="1"/>
    <col min="16141" max="16141" width="8.85546875" style="307" customWidth="1"/>
    <col min="16142" max="16142" width="2.42578125" style="307" customWidth="1"/>
    <col min="16143" max="16143" width="9.140625" style="307"/>
    <col min="16144" max="16144" width="9" style="307" customWidth="1"/>
    <col min="16145" max="16145" width="8.85546875" style="307" customWidth="1"/>
    <col min="16146" max="16147" width="9.5703125" style="307" customWidth="1"/>
    <col min="16148" max="16148" width="9.42578125" style="307" customWidth="1"/>
    <col min="16149" max="16150" width="9.140625" style="307"/>
    <col min="16151" max="16151" width="8" style="307" customWidth="1"/>
    <col min="16152" max="16152" width="1" style="307" customWidth="1"/>
    <col min="16153" max="16384" width="9.140625" style="307"/>
  </cols>
  <sheetData>
    <row r="1" spans="1:23" x14ac:dyDescent="0.25">
      <c r="A1" s="306"/>
      <c r="Q1" s="1" t="s">
        <v>0</v>
      </c>
    </row>
    <row r="2" spans="1:23" x14ac:dyDescent="0.25">
      <c r="A2" s="306"/>
      <c r="Q2" s="1" t="s">
        <v>1</v>
      </c>
    </row>
    <row r="3" spans="1:23" x14ac:dyDescent="0.25">
      <c r="A3" s="306"/>
      <c r="B3" s="2"/>
      <c r="C3" s="4"/>
      <c r="Q3" s="1" t="s">
        <v>2</v>
      </c>
    </row>
    <row r="4" spans="1:23" x14ac:dyDescent="0.25">
      <c r="A4" s="306"/>
      <c r="Q4" s="1" t="s">
        <v>3</v>
      </c>
    </row>
    <row r="6" spans="1:23" x14ac:dyDescent="0.25">
      <c r="A6" s="572" t="s">
        <v>495</v>
      </c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</row>
    <row r="7" spans="1:23" x14ac:dyDescent="0.25">
      <c r="A7" s="30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310"/>
      <c r="O7" s="310"/>
      <c r="P7" s="310"/>
      <c r="Q7" s="310"/>
      <c r="R7" s="310"/>
      <c r="S7" s="310"/>
      <c r="T7" s="310"/>
      <c r="U7" s="310"/>
      <c r="V7" s="310"/>
      <c r="W7" s="310"/>
    </row>
    <row r="8" spans="1:23" x14ac:dyDescent="0.25">
      <c r="A8" s="572" t="s">
        <v>5</v>
      </c>
      <c r="B8" s="677"/>
      <c r="C8" s="677"/>
      <c r="D8" s="677"/>
      <c r="E8" s="677"/>
      <c r="F8" s="677"/>
      <c r="G8" s="677"/>
      <c r="H8" s="677"/>
      <c r="I8" s="677"/>
      <c r="J8" s="677"/>
      <c r="K8" s="677"/>
      <c r="L8" s="677"/>
      <c r="M8" s="677"/>
      <c r="N8" s="677"/>
      <c r="O8" s="677"/>
      <c r="P8" s="677"/>
      <c r="Q8" s="677"/>
      <c r="R8" s="677"/>
      <c r="S8" s="677"/>
      <c r="T8" s="677"/>
      <c r="U8" s="677"/>
      <c r="V8" s="677"/>
      <c r="W8" s="677"/>
    </row>
    <row r="9" spans="1:23" x14ac:dyDescent="0.25">
      <c r="A9" s="309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310"/>
      <c r="O9" s="310"/>
      <c r="P9" s="310"/>
      <c r="Q9" s="310"/>
      <c r="R9" s="310"/>
      <c r="S9" s="310"/>
      <c r="T9" s="310"/>
      <c r="U9" s="310"/>
      <c r="V9" s="310"/>
      <c r="W9" s="310"/>
    </row>
    <row r="10" spans="1:23" x14ac:dyDescent="0.25">
      <c r="A10" s="572" t="s">
        <v>6</v>
      </c>
      <c r="B10" s="572"/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677"/>
      <c r="T10" s="677"/>
      <c r="U10" s="677"/>
      <c r="V10" s="677"/>
      <c r="W10" s="677"/>
    </row>
    <row r="11" spans="1:23" x14ac:dyDescent="0.25"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</row>
    <row r="13" spans="1:23" x14ac:dyDescent="0.25">
      <c r="A13" s="678" t="s">
        <v>7</v>
      </c>
      <c r="B13" s="577" t="s">
        <v>8</v>
      </c>
      <c r="C13" s="577" t="s">
        <v>9</v>
      </c>
      <c r="D13" s="577" t="s">
        <v>10</v>
      </c>
      <c r="E13" s="582" t="s">
        <v>11</v>
      </c>
      <c r="F13" s="583"/>
      <c r="G13" s="583"/>
      <c r="H13" s="311"/>
      <c r="I13" s="584" t="s">
        <v>12</v>
      </c>
      <c r="J13" s="577" t="s">
        <v>13</v>
      </c>
      <c r="K13" s="577" t="s">
        <v>14</v>
      </c>
      <c r="L13" s="312"/>
      <c r="M13" s="313"/>
      <c r="N13" s="313"/>
      <c r="O13" s="313"/>
      <c r="P13" s="313"/>
      <c r="Q13" s="686"/>
      <c r="R13" s="686"/>
      <c r="S13" s="313"/>
      <c r="T13" s="313"/>
      <c r="U13" s="10"/>
      <c r="V13" s="313"/>
      <c r="W13" s="311"/>
    </row>
    <row r="14" spans="1:23" x14ac:dyDescent="0.25">
      <c r="A14" s="679"/>
      <c r="B14" s="578"/>
      <c r="C14" s="681"/>
      <c r="D14" s="681"/>
      <c r="E14" s="607" t="s">
        <v>15</v>
      </c>
      <c r="F14" s="608"/>
      <c r="G14" s="608"/>
      <c r="H14" s="609"/>
      <c r="I14" s="585"/>
      <c r="J14" s="578"/>
      <c r="K14" s="578"/>
      <c r="L14" s="68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88"/>
    </row>
    <row r="15" spans="1:23" ht="13.5" customHeight="1" x14ac:dyDescent="0.25">
      <c r="A15" s="679"/>
      <c r="B15" s="578"/>
      <c r="C15" s="681"/>
      <c r="D15" s="681"/>
      <c r="E15" s="612" t="s">
        <v>16</v>
      </c>
      <c r="F15" s="612" t="s">
        <v>17</v>
      </c>
      <c r="G15" s="615" t="s">
        <v>18</v>
      </c>
      <c r="H15" s="612" t="s">
        <v>19</v>
      </c>
      <c r="I15" s="585"/>
      <c r="J15" s="578"/>
      <c r="K15" s="578"/>
      <c r="L15" s="598" t="s">
        <v>20</v>
      </c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600"/>
    </row>
    <row r="16" spans="1:23" ht="18.75" customHeight="1" x14ac:dyDescent="0.25">
      <c r="A16" s="679"/>
      <c r="B16" s="578"/>
      <c r="C16" s="681"/>
      <c r="D16" s="681"/>
      <c r="E16" s="613"/>
      <c r="F16" s="613"/>
      <c r="G16" s="616"/>
      <c r="H16" s="613"/>
      <c r="I16" s="585"/>
      <c r="J16" s="578"/>
      <c r="K16" s="578"/>
      <c r="L16" s="601" t="s">
        <v>21</v>
      </c>
      <c r="M16" s="601" t="s">
        <v>22</v>
      </c>
      <c r="N16" s="601" t="s">
        <v>23</v>
      </c>
      <c r="O16" s="603" t="s">
        <v>24</v>
      </c>
      <c r="P16" s="604"/>
      <c r="Q16" s="605"/>
      <c r="R16" s="603" t="s">
        <v>25</v>
      </c>
      <c r="S16" s="604"/>
      <c r="T16" s="605"/>
      <c r="U16" s="603" t="s">
        <v>26</v>
      </c>
      <c r="V16" s="604"/>
      <c r="W16" s="605"/>
    </row>
    <row r="17" spans="1:25" ht="74.25" customHeight="1" x14ac:dyDescent="0.25">
      <c r="A17" s="680"/>
      <c r="B17" s="579"/>
      <c r="C17" s="682"/>
      <c r="D17" s="682"/>
      <c r="E17" s="614"/>
      <c r="F17" s="614"/>
      <c r="G17" s="617"/>
      <c r="H17" s="614"/>
      <c r="I17" s="586"/>
      <c r="J17" s="579"/>
      <c r="K17" s="579"/>
      <c r="L17" s="602"/>
      <c r="M17" s="602"/>
      <c r="N17" s="602"/>
      <c r="O17" s="11" t="s">
        <v>27</v>
      </c>
      <c r="P17" s="11" t="s">
        <v>28</v>
      </c>
      <c r="Q17" s="11" t="s">
        <v>29</v>
      </c>
      <c r="R17" s="11" t="s">
        <v>27</v>
      </c>
      <c r="S17" s="11" t="s">
        <v>28</v>
      </c>
      <c r="T17" s="11" t="s">
        <v>29</v>
      </c>
      <c r="U17" s="11" t="s">
        <v>27</v>
      </c>
      <c r="V17" s="11" t="s">
        <v>28</v>
      </c>
      <c r="W17" s="11" t="s">
        <v>29</v>
      </c>
    </row>
    <row r="18" spans="1:25" x14ac:dyDescent="0.25">
      <c r="A18" s="314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13</v>
      </c>
      <c r="N18" s="12">
        <v>14</v>
      </c>
      <c r="O18" s="587">
        <v>15</v>
      </c>
      <c r="P18" s="588"/>
      <c r="Q18" s="589"/>
      <c r="R18" s="587">
        <v>16</v>
      </c>
      <c r="S18" s="588"/>
      <c r="T18" s="589"/>
      <c r="U18" s="587">
        <v>17</v>
      </c>
      <c r="V18" s="588"/>
      <c r="W18" s="589"/>
    </row>
    <row r="19" spans="1:25" ht="23.45" customHeight="1" x14ac:dyDescent="0.25">
      <c r="A19" s="315" t="s">
        <v>30</v>
      </c>
      <c r="B19" s="590" t="s">
        <v>31</v>
      </c>
      <c r="C19" s="591"/>
      <c r="D19" s="591"/>
      <c r="E19" s="591"/>
      <c r="F19" s="591"/>
      <c r="G19" s="591"/>
      <c r="H19" s="683"/>
      <c r="I19" s="316"/>
      <c r="J19" s="316"/>
      <c r="K19" s="316"/>
      <c r="L19" s="316"/>
      <c r="M19" s="15">
        <f>M21+M34+M53+M79+M89</f>
        <v>7693090</v>
      </c>
      <c r="N19" s="15"/>
      <c r="O19" s="15">
        <f t="shared" ref="O19:W19" si="0">O21+O34+O53+O79+O89</f>
        <v>9439737.5600000005</v>
      </c>
      <c r="P19" s="15">
        <f t="shared" si="0"/>
        <v>8251676.7600000007</v>
      </c>
      <c r="Q19" s="15">
        <f t="shared" si="0"/>
        <v>1188060</v>
      </c>
      <c r="R19" s="15">
        <f t="shared" si="0"/>
        <v>8418791.6899999995</v>
      </c>
      <c r="S19" s="15">
        <f t="shared" si="0"/>
        <v>8418791.6899999995</v>
      </c>
      <c r="T19" s="15">
        <f t="shared" si="0"/>
        <v>0</v>
      </c>
      <c r="U19" s="15">
        <f t="shared" si="0"/>
        <v>8414860.6300000008</v>
      </c>
      <c r="V19" s="15">
        <f t="shared" si="0"/>
        <v>8414860.6300000008</v>
      </c>
      <c r="W19" s="15">
        <f t="shared" si="0"/>
        <v>0</v>
      </c>
    </row>
    <row r="20" spans="1:25" ht="16.5" x14ac:dyDescent="0.25">
      <c r="A20" s="317"/>
      <c r="B20" s="593"/>
      <c r="C20" s="594"/>
      <c r="D20" s="594"/>
      <c r="E20" s="594"/>
      <c r="F20" s="594"/>
      <c r="G20" s="595"/>
      <c r="H20" s="316"/>
      <c r="I20" s="684"/>
      <c r="J20" s="685"/>
      <c r="K20" s="316"/>
      <c r="L20" s="316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</row>
    <row r="21" spans="1:25" x14ac:dyDescent="0.25">
      <c r="A21" s="590" t="s">
        <v>32</v>
      </c>
      <c r="B21" s="626"/>
      <c r="C21" s="626"/>
      <c r="D21" s="626"/>
      <c r="E21" s="626"/>
      <c r="F21" s="626"/>
      <c r="G21" s="626"/>
      <c r="H21" s="626"/>
      <c r="I21" s="626"/>
      <c r="J21" s="626"/>
      <c r="K21" s="626"/>
      <c r="L21" s="17"/>
      <c r="M21" s="18">
        <f>SUM(M22+M27+M29)</f>
        <v>1795460</v>
      </c>
      <c r="N21" s="18">
        <f t="shared" ref="N21:V21" si="1">SUM(N22+N27+N29)</f>
        <v>0</v>
      </c>
      <c r="O21" s="18">
        <f t="shared" si="1"/>
        <v>2056324.2000000002</v>
      </c>
      <c r="P21" s="18">
        <f t="shared" si="1"/>
        <v>1946323.4000000001</v>
      </c>
      <c r="Q21" s="18">
        <f t="shared" si="1"/>
        <v>110000</v>
      </c>
      <c r="R21" s="18">
        <f t="shared" si="1"/>
        <v>1958842.19</v>
      </c>
      <c r="S21" s="18">
        <f t="shared" si="1"/>
        <v>1958842.19</v>
      </c>
      <c r="T21" s="18">
        <f t="shared" si="1"/>
        <v>0</v>
      </c>
      <c r="U21" s="18">
        <f t="shared" si="1"/>
        <v>1976728.6700000002</v>
      </c>
      <c r="V21" s="18">
        <f t="shared" si="1"/>
        <v>1976728.6700000002</v>
      </c>
      <c r="W21" s="18">
        <f>SUM(W22+W27+W29+W32)</f>
        <v>0</v>
      </c>
    </row>
    <row r="22" spans="1:25" ht="22.5" customHeight="1" x14ac:dyDescent="0.25">
      <c r="A22" s="319" t="s">
        <v>33</v>
      </c>
      <c r="B22" s="20" t="s">
        <v>34</v>
      </c>
      <c r="C22" s="286" t="s">
        <v>35</v>
      </c>
      <c r="D22" s="20"/>
      <c r="E22" s="22" t="s">
        <v>36</v>
      </c>
      <c r="F22" s="22" t="s">
        <v>37</v>
      </c>
      <c r="G22" s="22"/>
      <c r="H22" s="22"/>
      <c r="I22" s="624" t="s">
        <v>496</v>
      </c>
      <c r="J22" s="22" t="s">
        <v>497</v>
      </c>
      <c r="K22" s="22" t="s">
        <v>40</v>
      </c>
      <c r="L22" s="22"/>
      <c r="M22" s="23">
        <f>SUM(M23+M26)</f>
        <v>1514400</v>
      </c>
      <c r="N22" s="23">
        <f t="shared" ref="N22:V22" si="2">SUM(N23+N26)</f>
        <v>0</v>
      </c>
      <c r="O22" s="23">
        <f t="shared" si="2"/>
        <v>1669424.4000000001</v>
      </c>
      <c r="P22" s="23">
        <f t="shared" si="2"/>
        <v>1669424.4000000001</v>
      </c>
      <c r="Q22" s="23">
        <f t="shared" si="2"/>
        <v>0</v>
      </c>
      <c r="R22" s="23">
        <f t="shared" si="2"/>
        <v>1669424.4000000001</v>
      </c>
      <c r="S22" s="23">
        <f t="shared" si="2"/>
        <v>1669424.4000000001</v>
      </c>
      <c r="T22" s="23">
        <f t="shared" si="2"/>
        <v>0</v>
      </c>
      <c r="U22" s="23">
        <f t="shared" si="2"/>
        <v>1669424.4000000001</v>
      </c>
      <c r="V22" s="23">
        <f t="shared" si="2"/>
        <v>1669424.4000000001</v>
      </c>
      <c r="W22" s="23">
        <f>SUM(W24:W25)</f>
        <v>0</v>
      </c>
    </row>
    <row r="23" spans="1:25" x14ac:dyDescent="0.25">
      <c r="A23" s="695" t="s">
        <v>41</v>
      </c>
      <c r="B23" s="621" t="s">
        <v>42</v>
      </c>
      <c r="C23" s="286"/>
      <c r="D23" s="20"/>
      <c r="E23" s="22" t="s">
        <v>36</v>
      </c>
      <c r="F23" s="22" t="s">
        <v>37</v>
      </c>
      <c r="G23" s="22" t="s">
        <v>43</v>
      </c>
      <c r="H23" s="22" t="s">
        <v>44</v>
      </c>
      <c r="I23" s="627"/>
      <c r="J23" s="22" t="s">
        <v>45</v>
      </c>
      <c r="K23" s="22" t="s">
        <v>46</v>
      </c>
      <c r="L23" s="22"/>
      <c r="M23" s="23">
        <f>SUM(M24+M25)</f>
        <v>1514400</v>
      </c>
      <c r="N23" s="23">
        <f t="shared" ref="N23:V23" si="3">SUM(N24+N25)</f>
        <v>0</v>
      </c>
      <c r="O23" s="23">
        <f t="shared" si="3"/>
        <v>1669424.4000000001</v>
      </c>
      <c r="P23" s="23">
        <f t="shared" si="3"/>
        <v>1669424.4000000001</v>
      </c>
      <c r="Q23" s="23">
        <f t="shared" si="3"/>
        <v>0</v>
      </c>
      <c r="R23" s="23">
        <f t="shared" si="3"/>
        <v>1669424.4000000001</v>
      </c>
      <c r="S23" s="23">
        <f t="shared" si="3"/>
        <v>1669424.4000000001</v>
      </c>
      <c r="T23" s="23">
        <f t="shared" si="3"/>
        <v>0</v>
      </c>
      <c r="U23" s="23">
        <f t="shared" si="3"/>
        <v>1669424.4000000001</v>
      </c>
      <c r="V23" s="23">
        <f t="shared" si="3"/>
        <v>1669424.4000000001</v>
      </c>
      <c r="W23" s="23">
        <f>SUM(W24:W25)</f>
        <v>0</v>
      </c>
      <c r="Y23" s="343">
        <f>M36+M46+M50</f>
        <v>677120</v>
      </c>
    </row>
    <row r="24" spans="1:25" ht="12.75" customHeight="1" x14ac:dyDescent="0.25">
      <c r="A24" s="696"/>
      <c r="B24" s="692"/>
      <c r="C24" s="286"/>
      <c r="D24" s="20"/>
      <c r="E24" s="22" t="s">
        <v>36</v>
      </c>
      <c r="F24" s="22" t="s">
        <v>37</v>
      </c>
      <c r="G24" s="22" t="s">
        <v>47</v>
      </c>
      <c r="H24" s="22" t="s">
        <v>44</v>
      </c>
      <c r="I24" s="628"/>
      <c r="J24" s="22"/>
      <c r="K24" s="22"/>
      <c r="L24" s="22"/>
      <c r="M24" s="23">
        <v>952400</v>
      </c>
      <c r="N24" s="23"/>
      <c r="O24" s="31">
        <v>1104486.6000000001</v>
      </c>
      <c r="P24" s="31">
        <v>1104486.6000000001</v>
      </c>
      <c r="Q24" s="31"/>
      <c r="R24" s="31">
        <v>1104486.6000000001</v>
      </c>
      <c r="S24" s="31">
        <v>1104486.6000000001</v>
      </c>
      <c r="T24" s="31"/>
      <c r="U24" s="31">
        <v>1104486.6000000001</v>
      </c>
      <c r="V24" s="31">
        <v>1104486.6000000001</v>
      </c>
      <c r="W24" s="23"/>
    </row>
    <row r="25" spans="1:25" ht="21.6" customHeight="1" x14ac:dyDescent="0.25">
      <c r="A25" s="696"/>
      <c r="B25" s="692"/>
      <c r="C25" s="286"/>
      <c r="D25" s="20"/>
      <c r="E25" s="22" t="s">
        <v>36</v>
      </c>
      <c r="F25" s="22" t="s">
        <v>37</v>
      </c>
      <c r="G25" s="22" t="s">
        <v>48</v>
      </c>
      <c r="H25" s="22" t="s">
        <v>44</v>
      </c>
      <c r="I25" s="624"/>
      <c r="J25" s="22"/>
      <c r="K25" s="22"/>
      <c r="L25" s="22"/>
      <c r="M25" s="23">
        <v>562000</v>
      </c>
      <c r="N25" s="23"/>
      <c r="O25" s="31">
        <v>564937.80000000005</v>
      </c>
      <c r="P25" s="31">
        <v>564937.80000000005</v>
      </c>
      <c r="Q25" s="31"/>
      <c r="R25" s="31">
        <v>564937.80000000005</v>
      </c>
      <c r="S25" s="31">
        <v>564937.80000000005</v>
      </c>
      <c r="T25" s="31"/>
      <c r="U25" s="31">
        <v>564937.80000000005</v>
      </c>
      <c r="V25" s="31">
        <v>564937.80000000005</v>
      </c>
      <c r="W25" s="23"/>
    </row>
    <row r="26" spans="1:25" ht="14.25" customHeight="1" x14ac:dyDescent="0.25">
      <c r="A26" s="697"/>
      <c r="B26" s="693"/>
      <c r="C26" s="286"/>
      <c r="D26" s="20"/>
      <c r="E26" s="22"/>
      <c r="F26" s="22"/>
      <c r="G26" s="22"/>
      <c r="H26" s="22"/>
      <c r="I26" s="698"/>
      <c r="J26" s="22"/>
      <c r="K26" s="22"/>
      <c r="L26" s="22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5" ht="33.75" x14ac:dyDescent="0.25">
      <c r="A27" s="319" t="s">
        <v>49</v>
      </c>
      <c r="B27" s="20" t="s">
        <v>50</v>
      </c>
      <c r="C27" s="286" t="s">
        <v>35</v>
      </c>
      <c r="D27" s="20"/>
      <c r="E27" s="22" t="s">
        <v>36</v>
      </c>
      <c r="F27" s="22" t="s">
        <v>37</v>
      </c>
      <c r="G27" s="22" t="s">
        <v>47</v>
      </c>
      <c r="H27" s="22" t="s">
        <v>51</v>
      </c>
      <c r="I27" s="22"/>
      <c r="J27" s="22"/>
      <c r="K27" s="22"/>
      <c r="L27" s="22"/>
      <c r="M27" s="23">
        <f>SUM(M28:M28)</f>
        <v>270660</v>
      </c>
      <c r="N27" s="23">
        <f t="shared" ref="N27:V27" si="4">SUM(N28:N28)</f>
        <v>0</v>
      </c>
      <c r="O27" s="23">
        <f t="shared" si="4"/>
        <v>377214.8</v>
      </c>
      <c r="P27" s="23">
        <f t="shared" si="4"/>
        <v>267214</v>
      </c>
      <c r="Q27" s="23">
        <f t="shared" si="4"/>
        <v>110000</v>
      </c>
      <c r="R27" s="23">
        <f t="shared" si="4"/>
        <v>279703.90999999997</v>
      </c>
      <c r="S27" s="23">
        <f t="shared" si="4"/>
        <v>279703.90999999997</v>
      </c>
      <c r="T27" s="23">
        <f t="shared" si="4"/>
        <v>0</v>
      </c>
      <c r="U27" s="23">
        <f t="shared" si="4"/>
        <v>296893.93</v>
      </c>
      <c r="V27" s="23">
        <f t="shared" si="4"/>
        <v>296893.93</v>
      </c>
      <c r="W27" s="23">
        <f>SUM(W28:W28)</f>
        <v>0</v>
      </c>
    </row>
    <row r="28" spans="1:25" ht="38.25" customHeight="1" x14ac:dyDescent="0.25">
      <c r="A28" s="319" t="s">
        <v>52</v>
      </c>
      <c r="B28" s="283" t="s">
        <v>42</v>
      </c>
      <c r="C28" s="286"/>
      <c r="D28" s="20"/>
      <c r="E28" s="22" t="s">
        <v>36</v>
      </c>
      <c r="F28" s="22" t="s">
        <v>37</v>
      </c>
      <c r="G28" s="22" t="s">
        <v>47</v>
      </c>
      <c r="H28" s="22" t="s">
        <v>51</v>
      </c>
      <c r="I28" s="22"/>
      <c r="J28" s="22"/>
      <c r="K28" s="22"/>
      <c r="L28" s="22"/>
      <c r="M28" s="23">
        <v>270660</v>
      </c>
      <c r="N28" s="23"/>
      <c r="O28" s="23">
        <v>377214.8</v>
      </c>
      <c r="P28" s="23">
        <v>267214</v>
      </c>
      <c r="Q28" s="23">
        <v>110000</v>
      </c>
      <c r="R28" s="23">
        <v>279703.90999999997</v>
      </c>
      <c r="S28" s="23">
        <v>279703.90999999997</v>
      </c>
      <c r="T28" s="23">
        <v>0</v>
      </c>
      <c r="U28" s="23">
        <v>296893.93</v>
      </c>
      <c r="V28" s="23">
        <v>296893.93</v>
      </c>
      <c r="W28" s="23">
        <v>0</v>
      </c>
    </row>
    <row r="29" spans="1:25" x14ac:dyDescent="0.25">
      <c r="A29" s="319" t="s">
        <v>53</v>
      </c>
      <c r="B29" s="20" t="s">
        <v>54</v>
      </c>
      <c r="C29" s="286" t="s">
        <v>35</v>
      </c>
      <c r="D29" s="20"/>
      <c r="E29" s="22"/>
      <c r="F29" s="22"/>
      <c r="G29" s="22"/>
      <c r="H29" s="22"/>
      <c r="I29" s="22"/>
      <c r="J29" s="22"/>
      <c r="K29" s="22"/>
      <c r="L29" s="22"/>
      <c r="M29" s="23">
        <f>SUM(M30+M31+M33)</f>
        <v>10400</v>
      </c>
      <c r="N29" s="23">
        <f t="shared" ref="N29:V29" si="5">SUM(N30+N31+N33)</f>
        <v>0</v>
      </c>
      <c r="O29" s="23">
        <f t="shared" si="5"/>
        <v>9685</v>
      </c>
      <c r="P29" s="23">
        <f t="shared" si="5"/>
        <v>9685</v>
      </c>
      <c r="Q29" s="23">
        <f t="shared" si="5"/>
        <v>0</v>
      </c>
      <c r="R29" s="23">
        <f t="shared" si="5"/>
        <v>9713.8799999999992</v>
      </c>
      <c r="S29" s="23">
        <f t="shared" si="5"/>
        <v>9713.8799999999992</v>
      </c>
      <c r="T29" s="23">
        <f t="shared" si="5"/>
        <v>0</v>
      </c>
      <c r="U29" s="23">
        <f t="shared" si="5"/>
        <v>10410.34</v>
      </c>
      <c r="V29" s="23">
        <f t="shared" si="5"/>
        <v>10410.34</v>
      </c>
      <c r="W29" s="23">
        <f>SUM(W30)</f>
        <v>0</v>
      </c>
    </row>
    <row r="30" spans="1:25" ht="36.75" customHeight="1" x14ac:dyDescent="0.25">
      <c r="A30" s="319" t="s">
        <v>55</v>
      </c>
      <c r="B30" s="283" t="s">
        <v>42</v>
      </c>
      <c r="C30" s="20"/>
      <c r="D30" s="20"/>
      <c r="E30" s="22" t="s">
        <v>36</v>
      </c>
      <c r="F30" s="22" t="s">
        <v>37</v>
      </c>
      <c r="G30" s="22" t="s">
        <v>47</v>
      </c>
      <c r="H30" s="22" t="s">
        <v>56</v>
      </c>
      <c r="I30" s="22"/>
      <c r="J30" s="22"/>
      <c r="K30" s="22"/>
      <c r="L30" s="22"/>
      <c r="M30" s="23">
        <v>2500</v>
      </c>
      <c r="N30" s="23"/>
      <c r="O30" s="23">
        <v>2500</v>
      </c>
      <c r="P30" s="23">
        <v>2500</v>
      </c>
      <c r="Q30" s="23"/>
      <c r="R30" s="23">
        <v>2500</v>
      </c>
      <c r="S30" s="23">
        <v>2500</v>
      </c>
      <c r="T30" s="23">
        <v>0</v>
      </c>
      <c r="U30" s="23">
        <v>2500</v>
      </c>
      <c r="V30" s="23">
        <v>2500</v>
      </c>
      <c r="W30" s="23">
        <v>0</v>
      </c>
    </row>
    <row r="31" spans="1:25" ht="36.75" customHeight="1" x14ac:dyDescent="0.25">
      <c r="A31" s="319" t="s">
        <v>57</v>
      </c>
      <c r="B31" s="283" t="s">
        <v>58</v>
      </c>
      <c r="C31" s="20"/>
      <c r="D31" s="20"/>
      <c r="E31" s="22" t="s">
        <v>36</v>
      </c>
      <c r="F31" s="22" t="s">
        <v>59</v>
      </c>
      <c r="G31" s="22" t="s">
        <v>60</v>
      </c>
      <c r="H31" s="22" t="s">
        <v>61</v>
      </c>
      <c r="I31" s="22"/>
      <c r="J31" s="22"/>
      <c r="K31" s="22"/>
      <c r="L31" s="22"/>
      <c r="M31" s="23">
        <f>M32</f>
        <v>7400</v>
      </c>
      <c r="N31" s="23">
        <f t="shared" ref="N31:V31" si="6">N32</f>
        <v>0</v>
      </c>
      <c r="O31" s="23">
        <f t="shared" si="6"/>
        <v>6660</v>
      </c>
      <c r="P31" s="23">
        <f t="shared" si="6"/>
        <v>6660</v>
      </c>
      <c r="Q31" s="23">
        <f t="shared" si="6"/>
        <v>0</v>
      </c>
      <c r="R31" s="23">
        <f t="shared" si="6"/>
        <v>6660</v>
      </c>
      <c r="S31" s="23">
        <f t="shared" si="6"/>
        <v>6660</v>
      </c>
      <c r="T31" s="23">
        <f t="shared" si="6"/>
        <v>0</v>
      </c>
      <c r="U31" s="23">
        <f t="shared" si="6"/>
        <v>7326</v>
      </c>
      <c r="V31" s="23">
        <f t="shared" si="6"/>
        <v>7326</v>
      </c>
      <c r="W31" s="23">
        <f>W32</f>
        <v>0</v>
      </c>
    </row>
    <row r="32" spans="1:25" ht="36.75" customHeight="1" x14ac:dyDescent="0.25">
      <c r="A32" s="319" t="s">
        <v>62</v>
      </c>
      <c r="B32" s="20" t="s">
        <v>50</v>
      </c>
      <c r="C32" s="20"/>
      <c r="D32" s="20"/>
      <c r="E32" s="22" t="s">
        <v>36</v>
      </c>
      <c r="F32" s="22" t="s">
        <v>59</v>
      </c>
      <c r="G32" s="22" t="s">
        <v>60</v>
      </c>
      <c r="H32" s="22" t="s">
        <v>51</v>
      </c>
      <c r="I32" s="22"/>
      <c r="J32" s="22"/>
      <c r="K32" s="22"/>
      <c r="L32" s="22"/>
      <c r="M32" s="23">
        <v>7400</v>
      </c>
      <c r="N32" s="23"/>
      <c r="O32" s="23">
        <v>6660</v>
      </c>
      <c r="P32" s="23">
        <v>6660</v>
      </c>
      <c r="Q32" s="23"/>
      <c r="R32" s="23">
        <v>6660</v>
      </c>
      <c r="S32" s="23">
        <v>6660</v>
      </c>
      <c r="T32" s="23"/>
      <c r="U32" s="23">
        <v>7326</v>
      </c>
      <c r="V32" s="23">
        <v>7326</v>
      </c>
      <c r="W32" s="23"/>
    </row>
    <row r="33" spans="1:25" ht="36.75" customHeight="1" x14ac:dyDescent="0.25">
      <c r="A33" s="319"/>
      <c r="B33" s="283" t="s">
        <v>42</v>
      </c>
      <c r="C33" s="20"/>
      <c r="D33" s="20"/>
      <c r="E33" s="22" t="s">
        <v>36</v>
      </c>
      <c r="F33" s="22" t="s">
        <v>59</v>
      </c>
      <c r="G33" s="22" t="s">
        <v>60</v>
      </c>
      <c r="H33" s="22" t="s">
        <v>56</v>
      </c>
      <c r="I33" s="22"/>
      <c r="J33" s="22"/>
      <c r="K33" s="22"/>
      <c r="L33" s="22"/>
      <c r="M33" s="23">
        <v>500</v>
      </c>
      <c r="N33" s="23"/>
      <c r="O33" s="23">
        <f>P33+Q33</f>
        <v>525</v>
      </c>
      <c r="P33" s="23">
        <v>525</v>
      </c>
      <c r="Q33" s="23"/>
      <c r="R33" s="23">
        <f>S33+T33</f>
        <v>553.88</v>
      </c>
      <c r="S33" s="23">
        <v>553.88</v>
      </c>
      <c r="T33" s="23"/>
      <c r="U33" s="23">
        <f>V33+W33</f>
        <v>584.34</v>
      </c>
      <c r="V33" s="23">
        <v>584.34</v>
      </c>
      <c r="W33" s="23"/>
    </row>
    <row r="34" spans="1:25" ht="21" customHeight="1" x14ac:dyDescent="0.25">
      <c r="A34" s="632" t="s">
        <v>63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25"/>
      <c r="M34" s="26">
        <f>M35+M40</f>
        <v>3589830</v>
      </c>
      <c r="N34" s="26">
        <f t="shared" ref="N34:V34" si="7">N35+N40</f>
        <v>0</v>
      </c>
      <c r="O34" s="26">
        <f t="shared" si="7"/>
        <v>4429341.8600000003</v>
      </c>
      <c r="P34" s="26">
        <f t="shared" si="7"/>
        <v>3994341.8600000003</v>
      </c>
      <c r="Q34" s="26">
        <f t="shared" si="7"/>
        <v>435000</v>
      </c>
      <c r="R34" s="26">
        <f t="shared" si="7"/>
        <v>3716577.1999999997</v>
      </c>
      <c r="S34" s="26">
        <f t="shared" si="7"/>
        <v>3716577.1999999997</v>
      </c>
      <c r="T34" s="26">
        <f t="shared" si="7"/>
        <v>0</v>
      </c>
      <c r="U34" s="26">
        <f t="shared" si="7"/>
        <v>3664902.32</v>
      </c>
      <c r="V34" s="26">
        <f t="shared" si="7"/>
        <v>3664902.32</v>
      </c>
      <c r="W34" s="26">
        <f>SUM(W35+W45+W49)</f>
        <v>0</v>
      </c>
    </row>
    <row r="35" spans="1:25" ht="22.5" x14ac:dyDescent="0.25">
      <c r="A35" s="320" t="s">
        <v>64</v>
      </c>
      <c r="B35" s="20" t="s">
        <v>65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>
        <f>SUM(M36)</f>
        <v>579100</v>
      </c>
      <c r="N35" s="23">
        <f t="shared" ref="N35:V35" si="8">SUM(N36)</f>
        <v>0</v>
      </c>
      <c r="O35" s="23">
        <f t="shared" si="8"/>
        <v>679311.59</v>
      </c>
      <c r="P35" s="23">
        <f t="shared" si="8"/>
        <v>679311.59</v>
      </c>
      <c r="Q35" s="23">
        <f t="shared" si="8"/>
        <v>0</v>
      </c>
      <c r="R35" s="23">
        <f t="shared" si="8"/>
        <v>679311.59</v>
      </c>
      <c r="S35" s="23">
        <f t="shared" si="8"/>
        <v>679311.59</v>
      </c>
      <c r="T35" s="23">
        <f t="shared" si="8"/>
        <v>0</v>
      </c>
      <c r="U35" s="23">
        <f t="shared" si="8"/>
        <v>679311.59</v>
      </c>
      <c r="V35" s="23">
        <f t="shared" si="8"/>
        <v>679311.59</v>
      </c>
      <c r="W35" s="23">
        <f>SUM(W36+W40)</f>
        <v>0</v>
      </c>
    </row>
    <row r="36" spans="1:25" x14ac:dyDescent="0.25">
      <c r="A36" s="689" t="s">
        <v>66</v>
      </c>
      <c r="B36" s="621" t="s">
        <v>67</v>
      </c>
      <c r="C36" s="22"/>
      <c r="D36" s="22"/>
      <c r="E36" s="22" t="s">
        <v>68</v>
      </c>
      <c r="F36" s="22" t="s">
        <v>69</v>
      </c>
      <c r="G36" s="22"/>
      <c r="H36" s="22"/>
      <c r="I36" s="22"/>
      <c r="J36" s="22"/>
      <c r="K36" s="22"/>
      <c r="L36" s="22"/>
      <c r="M36" s="23">
        <f>SUM(M37:M38)</f>
        <v>579100</v>
      </c>
      <c r="N36" s="23">
        <f t="shared" ref="N36:V36" si="9">SUM(N37:N38)</f>
        <v>0</v>
      </c>
      <c r="O36" s="23">
        <f t="shared" si="9"/>
        <v>679311.59</v>
      </c>
      <c r="P36" s="23">
        <f t="shared" si="9"/>
        <v>679311.59</v>
      </c>
      <c r="Q36" s="23">
        <f t="shared" si="9"/>
        <v>0</v>
      </c>
      <c r="R36" s="23">
        <f t="shared" si="9"/>
        <v>679311.59</v>
      </c>
      <c r="S36" s="23">
        <f t="shared" si="9"/>
        <v>679311.59</v>
      </c>
      <c r="T36" s="23">
        <f t="shared" si="9"/>
        <v>0</v>
      </c>
      <c r="U36" s="23">
        <f t="shared" si="9"/>
        <v>679311.59</v>
      </c>
      <c r="V36" s="23">
        <f t="shared" si="9"/>
        <v>679311.59</v>
      </c>
      <c r="W36" s="23">
        <f>SUM(W37:W39)</f>
        <v>0</v>
      </c>
    </row>
    <row r="37" spans="1:25" ht="15" customHeight="1" x14ac:dyDescent="0.25">
      <c r="A37" s="690"/>
      <c r="B37" s="692"/>
      <c r="C37" s="22"/>
      <c r="D37" s="22"/>
      <c r="E37" s="22" t="s">
        <v>68</v>
      </c>
      <c r="F37" s="22" t="s">
        <v>69</v>
      </c>
      <c r="G37" s="22" t="s">
        <v>70</v>
      </c>
      <c r="H37" s="22" t="s">
        <v>44</v>
      </c>
      <c r="I37" s="624" t="s">
        <v>498</v>
      </c>
      <c r="J37" s="22" t="s">
        <v>497</v>
      </c>
      <c r="K37" s="22" t="s">
        <v>40</v>
      </c>
      <c r="L37" s="22"/>
      <c r="M37" s="23">
        <v>579100</v>
      </c>
      <c r="N37" s="23"/>
      <c r="O37" s="23">
        <v>679311.59</v>
      </c>
      <c r="P37" s="23">
        <v>679311.59</v>
      </c>
      <c r="Q37" s="23"/>
      <c r="R37" s="23">
        <v>679311.59</v>
      </c>
      <c r="S37" s="23">
        <v>679311.59</v>
      </c>
      <c r="T37" s="23"/>
      <c r="U37" s="23">
        <v>679311.59</v>
      </c>
      <c r="V37" s="23">
        <v>679311.59</v>
      </c>
      <c r="W37" s="23"/>
    </row>
    <row r="38" spans="1:25" ht="15" customHeight="1" x14ac:dyDescent="0.25">
      <c r="A38" s="690"/>
      <c r="B38" s="692"/>
      <c r="C38" s="22"/>
      <c r="D38" s="22"/>
      <c r="E38" s="22"/>
      <c r="F38" s="22"/>
      <c r="G38" s="22"/>
      <c r="H38" s="22"/>
      <c r="I38" s="694"/>
      <c r="J38" s="22"/>
      <c r="K38" s="22"/>
      <c r="L38" s="22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1:25" ht="35.25" customHeight="1" x14ac:dyDescent="0.25">
      <c r="A39" s="691"/>
      <c r="B39" s="693"/>
      <c r="C39" s="22"/>
      <c r="D39" s="22"/>
      <c r="E39" s="22"/>
      <c r="F39" s="22"/>
      <c r="G39" s="22"/>
      <c r="H39" s="22"/>
      <c r="I39" s="625"/>
      <c r="J39" s="28" t="s">
        <v>45</v>
      </c>
      <c r="K39" s="28" t="s">
        <v>46</v>
      </c>
      <c r="L39" s="22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23"/>
    </row>
    <row r="40" spans="1:25" s="308" customFormat="1" ht="57.75" customHeight="1" x14ac:dyDescent="0.25">
      <c r="A40" s="689" t="s">
        <v>72</v>
      </c>
      <c r="B40" s="621" t="s">
        <v>73</v>
      </c>
      <c r="C40" s="20"/>
      <c r="D40" s="322"/>
      <c r="E40" s="22" t="s">
        <v>74</v>
      </c>
      <c r="F40" s="22" t="s">
        <v>36</v>
      </c>
      <c r="G40" s="323"/>
      <c r="H40" s="323"/>
      <c r="I40" s="25" t="s">
        <v>75</v>
      </c>
      <c r="J40" s="22" t="s">
        <v>497</v>
      </c>
      <c r="K40" s="22" t="s">
        <v>40</v>
      </c>
      <c r="L40" s="323"/>
      <c r="M40" s="23">
        <f>M41+M45+M49</f>
        <v>3010730</v>
      </c>
      <c r="N40" s="23">
        <f t="shared" ref="N40:V40" si="10">N41+N45+N49</f>
        <v>0</v>
      </c>
      <c r="O40" s="23">
        <f>O41+O45+O49</f>
        <v>3750030.2700000005</v>
      </c>
      <c r="P40" s="23">
        <f t="shared" si="10"/>
        <v>3315030.2700000005</v>
      </c>
      <c r="Q40" s="23">
        <f t="shared" si="10"/>
        <v>435000</v>
      </c>
      <c r="R40" s="23">
        <f t="shared" si="10"/>
        <v>3037265.61</v>
      </c>
      <c r="S40" s="23">
        <f t="shared" si="10"/>
        <v>3037265.61</v>
      </c>
      <c r="T40" s="23">
        <f t="shared" si="10"/>
        <v>0</v>
      </c>
      <c r="U40" s="23">
        <f t="shared" si="10"/>
        <v>2985590.73</v>
      </c>
      <c r="V40" s="23">
        <f t="shared" si="10"/>
        <v>2985590.73</v>
      </c>
      <c r="W40" s="23">
        <f>SUM(W41:W44)</f>
        <v>0</v>
      </c>
    </row>
    <row r="41" spans="1:25" s="308" customFormat="1" ht="57" customHeight="1" x14ac:dyDescent="0.25">
      <c r="A41" s="690"/>
      <c r="B41" s="692"/>
      <c r="C41" s="20" t="s">
        <v>76</v>
      </c>
      <c r="D41" s="27" t="s">
        <v>77</v>
      </c>
      <c r="E41" s="22" t="s">
        <v>74</v>
      </c>
      <c r="F41" s="22" t="s">
        <v>36</v>
      </c>
      <c r="G41" s="22" t="s">
        <v>78</v>
      </c>
      <c r="H41" s="22" t="s">
        <v>79</v>
      </c>
      <c r="I41" s="25" t="s">
        <v>499</v>
      </c>
      <c r="J41" s="28" t="s">
        <v>45</v>
      </c>
      <c r="K41" s="28" t="s">
        <v>46</v>
      </c>
      <c r="L41" s="323"/>
      <c r="M41" s="23">
        <v>2177200</v>
      </c>
      <c r="N41" s="23"/>
      <c r="O41" s="23">
        <v>2484190.2200000002</v>
      </c>
      <c r="P41" s="23">
        <v>2484190.2200000002</v>
      </c>
      <c r="Q41" s="23"/>
      <c r="R41" s="23">
        <v>2033883.16</v>
      </c>
      <c r="S41" s="23">
        <v>2033883.16</v>
      </c>
      <c r="T41" s="23"/>
      <c r="U41" s="23">
        <v>1932189</v>
      </c>
      <c r="V41" s="23">
        <v>1932189</v>
      </c>
      <c r="W41" s="23"/>
    </row>
    <row r="42" spans="1:25" s="308" customFormat="1" x14ac:dyDescent="0.25">
      <c r="A42" s="690"/>
      <c r="B42" s="692"/>
      <c r="C42" s="30"/>
      <c r="D42" s="320"/>
      <c r="E42" s="323"/>
      <c r="F42" s="323"/>
      <c r="G42" s="323"/>
      <c r="H42" s="323"/>
      <c r="I42" s="323"/>
      <c r="J42" s="22"/>
      <c r="K42" s="22"/>
      <c r="L42" s="323"/>
      <c r="M42" s="23"/>
      <c r="N42" s="23"/>
      <c r="O42" s="23">
        <f>SUM(P42:Q42)</f>
        <v>0</v>
      </c>
      <c r="P42" s="23"/>
      <c r="Q42" s="23">
        <v>0</v>
      </c>
      <c r="R42" s="23">
        <f>SUM(S42:T42)</f>
        <v>0</v>
      </c>
      <c r="S42" s="23"/>
      <c r="T42" s="23">
        <v>0</v>
      </c>
      <c r="U42" s="23">
        <f>SUM(V42:W42)</f>
        <v>0</v>
      </c>
      <c r="V42" s="23"/>
      <c r="W42" s="23">
        <v>0</v>
      </c>
      <c r="X42" s="2"/>
      <c r="Y42" s="2"/>
    </row>
    <row r="43" spans="1:25" s="308" customFormat="1" ht="15" customHeight="1" x14ac:dyDescent="0.25">
      <c r="A43" s="690"/>
      <c r="B43" s="692"/>
      <c r="C43" s="20"/>
      <c r="D43" s="320"/>
      <c r="E43" s="323"/>
      <c r="F43" s="323"/>
      <c r="G43" s="323"/>
      <c r="H43" s="323"/>
      <c r="I43" s="323"/>
      <c r="J43" s="22"/>
      <c r="K43" s="22"/>
      <c r="L43" s="3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"/>
      <c r="Y43" s="2"/>
    </row>
    <row r="44" spans="1:25" s="308" customFormat="1" ht="10.7" customHeight="1" x14ac:dyDescent="0.25">
      <c r="A44" s="690"/>
      <c r="B44" s="692"/>
      <c r="C44" s="30"/>
      <c r="D44" s="320"/>
      <c r="E44" s="323"/>
      <c r="F44" s="323"/>
      <c r="G44" s="323"/>
      <c r="H44" s="323"/>
      <c r="I44" s="323"/>
      <c r="J44" s="22"/>
      <c r="K44" s="22"/>
      <c r="L44" s="323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"/>
      <c r="Y44" s="2"/>
    </row>
    <row r="45" spans="1:25" ht="21" customHeight="1" x14ac:dyDescent="0.25">
      <c r="A45" s="27" t="s">
        <v>81</v>
      </c>
      <c r="B45" s="20" t="s">
        <v>82</v>
      </c>
      <c r="C45" s="25"/>
      <c r="D45" s="22"/>
      <c r="E45" s="22"/>
      <c r="F45" s="22"/>
      <c r="G45" s="22"/>
      <c r="H45" s="22"/>
      <c r="I45" s="22"/>
      <c r="J45" s="22"/>
      <c r="K45" s="22"/>
      <c r="L45" s="22"/>
      <c r="M45" s="23">
        <f>SUM(M46:M48)</f>
        <v>825030</v>
      </c>
      <c r="N45" s="23">
        <f t="shared" ref="N45:V45" si="11">SUM(N46:N48)</f>
        <v>0</v>
      </c>
      <c r="O45" s="23">
        <f t="shared" si="11"/>
        <v>1257105.05</v>
      </c>
      <c r="P45" s="23">
        <f t="shared" si="11"/>
        <v>822105.05</v>
      </c>
      <c r="Q45" s="23">
        <f t="shared" si="11"/>
        <v>435000</v>
      </c>
      <c r="R45" s="23">
        <f t="shared" si="11"/>
        <v>994392.45</v>
      </c>
      <c r="S45" s="23">
        <f t="shared" si="11"/>
        <v>994392.45</v>
      </c>
      <c r="T45" s="23">
        <f t="shared" si="11"/>
        <v>0</v>
      </c>
      <c r="U45" s="23">
        <f t="shared" si="11"/>
        <v>1044142.73</v>
      </c>
      <c r="V45" s="23">
        <f t="shared" si="11"/>
        <v>1044142.73</v>
      </c>
      <c r="W45" s="23">
        <f>SUM(W46:W48)</f>
        <v>0</v>
      </c>
    </row>
    <row r="46" spans="1:25" ht="47.25" customHeight="1" x14ac:dyDescent="0.25">
      <c r="A46" s="27" t="s">
        <v>83</v>
      </c>
      <c r="B46" s="20" t="s">
        <v>67</v>
      </c>
      <c r="C46" s="25"/>
      <c r="D46" s="31"/>
      <c r="E46" s="22" t="s">
        <v>68</v>
      </c>
      <c r="F46" s="22" t="s">
        <v>69</v>
      </c>
      <c r="G46" s="22" t="s">
        <v>70</v>
      </c>
      <c r="H46" s="22" t="s">
        <v>51</v>
      </c>
      <c r="I46" s="22"/>
      <c r="J46" s="22"/>
      <c r="K46" s="22"/>
      <c r="L46" s="22"/>
      <c r="M46" s="23">
        <v>96020</v>
      </c>
      <c r="N46" s="23"/>
      <c r="O46" s="23">
        <f>P46+Q46</f>
        <v>90125</v>
      </c>
      <c r="P46" s="23">
        <v>90125</v>
      </c>
      <c r="Q46" s="23">
        <v>0</v>
      </c>
      <c r="R46" s="23">
        <f>S46+T46</f>
        <v>94051</v>
      </c>
      <c r="S46" s="23">
        <f>94051</f>
        <v>94051</v>
      </c>
      <c r="T46" s="23">
        <v>0</v>
      </c>
      <c r="U46" s="23">
        <f>V46+W46</f>
        <v>102880</v>
      </c>
      <c r="V46" s="23">
        <v>102880</v>
      </c>
      <c r="W46" s="23">
        <v>0</v>
      </c>
    </row>
    <row r="47" spans="1:25" ht="59.25" customHeight="1" x14ac:dyDescent="0.25">
      <c r="A47" s="27" t="s">
        <v>84</v>
      </c>
      <c r="B47" s="621" t="s">
        <v>73</v>
      </c>
      <c r="C47" s="20" t="s">
        <v>76</v>
      </c>
      <c r="D47" s="31" t="s">
        <v>77</v>
      </c>
      <c r="E47" s="22" t="s">
        <v>74</v>
      </c>
      <c r="F47" s="22" t="s">
        <v>36</v>
      </c>
      <c r="G47" s="22" t="s">
        <v>78</v>
      </c>
      <c r="H47" s="22" t="s">
        <v>51</v>
      </c>
      <c r="I47" s="22"/>
      <c r="J47" s="22"/>
      <c r="K47" s="22"/>
      <c r="L47" s="22"/>
      <c r="M47" s="23">
        <v>729010</v>
      </c>
      <c r="N47" s="23"/>
      <c r="O47" s="23">
        <v>1166980.05</v>
      </c>
      <c r="P47" s="23">
        <v>731980.05</v>
      </c>
      <c r="Q47" s="23">
        <v>435000</v>
      </c>
      <c r="R47" s="23">
        <v>900341.45</v>
      </c>
      <c r="S47" s="23">
        <v>900341.45</v>
      </c>
      <c r="T47" s="23">
        <v>0</v>
      </c>
      <c r="U47" s="23">
        <v>941262.73</v>
      </c>
      <c r="V47" s="23">
        <v>941262.73</v>
      </c>
      <c r="W47" s="23">
        <v>0</v>
      </c>
    </row>
    <row r="48" spans="1:25" ht="19.350000000000001" customHeight="1" x14ac:dyDescent="0.25">
      <c r="A48" s="27"/>
      <c r="B48" s="693"/>
      <c r="C48" s="30"/>
      <c r="D48" s="27"/>
      <c r="E48" s="22"/>
      <c r="F48" s="22"/>
      <c r="G48" s="22"/>
      <c r="H48" s="22"/>
      <c r="I48" s="22"/>
      <c r="J48" s="22"/>
      <c r="K48" s="22"/>
      <c r="L48" s="22"/>
      <c r="M48" s="23"/>
      <c r="N48" s="23"/>
      <c r="O48" s="23">
        <f>SUM(P48:Q48)</f>
        <v>0</v>
      </c>
      <c r="P48" s="23"/>
      <c r="Q48" s="23">
        <v>0</v>
      </c>
      <c r="R48" s="23">
        <f>SUM(S48:T48)</f>
        <v>0</v>
      </c>
      <c r="S48" s="23"/>
      <c r="T48" s="23">
        <v>0</v>
      </c>
      <c r="U48" s="23">
        <f>SUM(V48:W48)</f>
        <v>0</v>
      </c>
      <c r="V48" s="23"/>
      <c r="W48" s="23">
        <v>0</v>
      </c>
    </row>
    <row r="49" spans="1:23" x14ac:dyDescent="0.25">
      <c r="A49" s="27" t="s">
        <v>85</v>
      </c>
      <c r="B49" s="20" t="s">
        <v>54</v>
      </c>
      <c r="C49" s="27"/>
      <c r="D49" s="22"/>
      <c r="E49" s="22"/>
      <c r="F49" s="22"/>
      <c r="G49" s="22"/>
      <c r="H49" s="22"/>
      <c r="I49" s="22"/>
      <c r="J49" s="22"/>
      <c r="K49" s="22"/>
      <c r="L49" s="22"/>
      <c r="M49" s="23">
        <f>SUM(M50:M52)</f>
        <v>8500</v>
      </c>
      <c r="N49" s="23">
        <f t="shared" ref="N49:V49" si="12">SUM(N50:N52)</f>
        <v>0</v>
      </c>
      <c r="O49" s="23">
        <f t="shared" si="12"/>
        <v>8735</v>
      </c>
      <c r="P49" s="23">
        <f t="shared" si="12"/>
        <v>8735</v>
      </c>
      <c r="Q49" s="23">
        <f t="shared" si="12"/>
        <v>0</v>
      </c>
      <c r="R49" s="23">
        <f t="shared" si="12"/>
        <v>8990</v>
      </c>
      <c r="S49" s="23">
        <f t="shared" si="12"/>
        <v>8990</v>
      </c>
      <c r="T49" s="23">
        <f t="shared" si="12"/>
        <v>0</v>
      </c>
      <c r="U49" s="23">
        <f t="shared" si="12"/>
        <v>9259</v>
      </c>
      <c r="V49" s="23">
        <f t="shared" si="12"/>
        <v>9259</v>
      </c>
      <c r="W49" s="23">
        <f>SUM(W50:W52)</f>
        <v>0</v>
      </c>
    </row>
    <row r="50" spans="1:23" ht="45" x14ac:dyDescent="0.25">
      <c r="A50" s="27" t="s">
        <v>86</v>
      </c>
      <c r="B50" s="20" t="s">
        <v>67</v>
      </c>
      <c r="C50" s="27"/>
      <c r="D50" s="22"/>
      <c r="E50" s="22" t="s">
        <v>68</v>
      </c>
      <c r="F50" s="22" t="s">
        <v>69</v>
      </c>
      <c r="G50" s="22" t="s">
        <v>70</v>
      </c>
      <c r="H50" s="22" t="s">
        <v>56</v>
      </c>
      <c r="I50" s="22"/>
      <c r="J50" s="22"/>
      <c r="K50" s="22"/>
      <c r="L50" s="22"/>
      <c r="M50" s="23">
        <v>2000</v>
      </c>
      <c r="N50" s="23"/>
      <c r="O50" s="23">
        <f>P50</f>
        <v>2100</v>
      </c>
      <c r="P50" s="23">
        <v>2100</v>
      </c>
      <c r="Q50" s="23">
        <v>0</v>
      </c>
      <c r="R50" s="23">
        <f>S50+T50</f>
        <v>2100</v>
      </c>
      <c r="S50" s="23">
        <f>P50</f>
        <v>2100</v>
      </c>
      <c r="T50" s="23">
        <v>0</v>
      </c>
      <c r="U50" s="23">
        <f>V50+W50</f>
        <v>2100</v>
      </c>
      <c r="V50" s="23">
        <f>S50</f>
        <v>2100</v>
      </c>
      <c r="W50" s="23">
        <v>0</v>
      </c>
    </row>
    <row r="51" spans="1:23" ht="67.5" x14ac:dyDescent="0.25">
      <c r="A51" s="27" t="s">
        <v>87</v>
      </c>
      <c r="B51" s="621" t="s">
        <v>73</v>
      </c>
      <c r="C51" s="20" t="s">
        <v>76</v>
      </c>
      <c r="D51" s="22" t="s">
        <v>77</v>
      </c>
      <c r="E51" s="22" t="s">
        <v>74</v>
      </c>
      <c r="F51" s="22" t="s">
        <v>36</v>
      </c>
      <c r="G51" s="22" t="s">
        <v>78</v>
      </c>
      <c r="H51" s="22" t="s">
        <v>56</v>
      </c>
      <c r="I51" s="22"/>
      <c r="J51" s="22"/>
      <c r="K51" s="22"/>
      <c r="L51" s="22"/>
      <c r="M51" s="23">
        <v>6500</v>
      </c>
      <c r="N51" s="23"/>
      <c r="O51" s="23">
        <f>P51+Q51</f>
        <v>6635</v>
      </c>
      <c r="P51" s="23">
        <v>6635</v>
      </c>
      <c r="Q51" s="23">
        <v>0</v>
      </c>
      <c r="R51" s="23">
        <f>S51+T51</f>
        <v>6890</v>
      </c>
      <c r="S51" s="23">
        <v>6890</v>
      </c>
      <c r="T51" s="23">
        <v>0</v>
      </c>
      <c r="U51" s="23">
        <f>V51+W51</f>
        <v>7159</v>
      </c>
      <c r="V51" s="23">
        <v>7159</v>
      </c>
      <c r="W51" s="23">
        <v>0</v>
      </c>
    </row>
    <row r="52" spans="1:23" s="308" customFormat="1" x14ac:dyDescent="0.25">
      <c r="A52" s="27"/>
      <c r="B52" s="693"/>
      <c r="C52" s="30"/>
      <c r="D52" s="27"/>
      <c r="E52" s="22"/>
      <c r="F52" s="22"/>
      <c r="G52" s="22"/>
      <c r="H52" s="22"/>
      <c r="I52" s="22"/>
      <c r="J52" s="22"/>
      <c r="K52" s="22"/>
      <c r="L52" s="323"/>
      <c r="M52" s="23"/>
      <c r="N52" s="23"/>
      <c r="O52" s="23">
        <f>SUM(P52:Q52)</f>
        <v>0</v>
      </c>
      <c r="P52" s="23"/>
      <c r="Q52" s="23">
        <v>0</v>
      </c>
      <c r="R52" s="23">
        <f>SUM(S52:T52)</f>
        <v>0</v>
      </c>
      <c r="S52" s="23"/>
      <c r="T52" s="23">
        <v>0</v>
      </c>
      <c r="U52" s="23">
        <f>SUM(V52:W52)</f>
        <v>0</v>
      </c>
      <c r="V52" s="23"/>
      <c r="W52" s="23">
        <v>0</v>
      </c>
    </row>
    <row r="53" spans="1:23" s="308" customFormat="1" ht="31.5" customHeight="1" x14ac:dyDescent="0.25">
      <c r="A53" s="632" t="s">
        <v>88</v>
      </c>
      <c r="B53" s="633"/>
      <c r="C53" s="633"/>
      <c r="D53" s="633"/>
      <c r="E53" s="633"/>
      <c r="F53" s="633"/>
      <c r="G53" s="633"/>
      <c r="H53" s="633"/>
      <c r="I53" s="633"/>
      <c r="J53" s="633"/>
      <c r="K53" s="633"/>
      <c r="L53" s="324"/>
      <c r="M53" s="33">
        <f>SUM(M54+M76)</f>
        <v>2307800</v>
      </c>
      <c r="N53" s="33">
        <f t="shared" ref="N53:V53" si="13">SUM(N54+N76)</f>
        <v>0</v>
      </c>
      <c r="O53" s="33">
        <f t="shared" si="13"/>
        <v>2954071.5</v>
      </c>
      <c r="P53" s="33">
        <f t="shared" si="13"/>
        <v>2311011.5</v>
      </c>
      <c r="Q53" s="33">
        <f t="shared" si="13"/>
        <v>643060</v>
      </c>
      <c r="R53" s="33">
        <f t="shared" si="13"/>
        <v>2743372.3</v>
      </c>
      <c r="S53" s="33">
        <f t="shared" si="13"/>
        <v>2743372.3</v>
      </c>
      <c r="T53" s="33">
        <f t="shared" si="13"/>
        <v>0</v>
      </c>
      <c r="U53" s="33">
        <f t="shared" si="13"/>
        <v>2773229.64</v>
      </c>
      <c r="V53" s="33">
        <f t="shared" si="13"/>
        <v>2773229.64</v>
      </c>
      <c r="W53" s="33">
        <f>SUM(W54+W76)</f>
        <v>0</v>
      </c>
    </row>
    <row r="54" spans="1:23" s="308" customFormat="1" ht="45.75" customHeight="1" x14ac:dyDescent="0.25">
      <c r="A54" s="279" t="s">
        <v>89</v>
      </c>
      <c r="B54" s="20" t="s">
        <v>90</v>
      </c>
      <c r="C54" s="25"/>
      <c r="D54" s="25"/>
      <c r="E54" s="25"/>
      <c r="F54" s="25"/>
      <c r="G54" s="25"/>
      <c r="H54" s="25"/>
      <c r="I54" s="25"/>
      <c r="J54" s="25"/>
      <c r="K54" s="25"/>
      <c r="L54" s="324"/>
      <c r="M54" s="35">
        <f>M55+M56+M57+M58+M75</f>
        <v>2307800</v>
      </c>
      <c r="N54" s="35">
        <f t="shared" ref="N54:V54" si="14">N55+N56+N57+N58+N75</f>
        <v>0</v>
      </c>
      <c r="O54" s="35">
        <f t="shared" si="14"/>
        <v>2954071.5</v>
      </c>
      <c r="P54" s="35">
        <f t="shared" si="14"/>
        <v>2311011.5</v>
      </c>
      <c r="Q54" s="35">
        <f t="shared" si="14"/>
        <v>643060</v>
      </c>
      <c r="R54" s="35">
        <f t="shared" si="14"/>
        <v>2743372.3</v>
      </c>
      <c r="S54" s="35">
        <f t="shared" si="14"/>
        <v>2743372.3</v>
      </c>
      <c r="T54" s="35">
        <f t="shared" si="14"/>
        <v>0</v>
      </c>
      <c r="U54" s="35">
        <f t="shared" si="14"/>
        <v>2773229.64</v>
      </c>
      <c r="V54" s="35">
        <f t="shared" si="14"/>
        <v>2773229.64</v>
      </c>
      <c r="W54" s="35">
        <f>W55+W56+W57+W58+W70+W75</f>
        <v>0</v>
      </c>
    </row>
    <row r="55" spans="1:23" ht="47.25" customHeight="1" x14ac:dyDescent="0.25">
      <c r="A55" s="36" t="s">
        <v>91</v>
      </c>
      <c r="B55" s="20" t="s">
        <v>92</v>
      </c>
      <c r="C55" s="25"/>
      <c r="D55" s="25"/>
      <c r="E55" s="25" t="s">
        <v>68</v>
      </c>
      <c r="F55" s="25" t="s">
        <v>93</v>
      </c>
      <c r="G55" s="25"/>
      <c r="H55" s="25" t="s">
        <v>51</v>
      </c>
      <c r="I55" s="25"/>
      <c r="J55" s="25"/>
      <c r="K55" s="25"/>
      <c r="L55" s="32"/>
      <c r="M55" s="35">
        <v>10000</v>
      </c>
      <c r="N55" s="35"/>
      <c r="O55" s="35">
        <f>P55+Q55</f>
        <v>28000</v>
      </c>
      <c r="P55" s="35">
        <v>9000</v>
      </c>
      <c r="Q55" s="35">
        <v>19000</v>
      </c>
      <c r="R55" s="35">
        <f>S55+T55</f>
        <v>28000</v>
      </c>
      <c r="S55" s="35">
        <f>O55</f>
        <v>28000</v>
      </c>
      <c r="T55" s="35">
        <v>0</v>
      </c>
      <c r="U55" s="35">
        <f>V55+W55</f>
        <v>28000</v>
      </c>
      <c r="V55" s="35">
        <f>S55</f>
        <v>28000</v>
      </c>
      <c r="W55" s="35">
        <v>0</v>
      </c>
    </row>
    <row r="56" spans="1:23" ht="47.25" customHeight="1" x14ac:dyDescent="0.25">
      <c r="A56" s="634" t="s">
        <v>94</v>
      </c>
      <c r="B56" s="636" t="s">
        <v>95</v>
      </c>
      <c r="C56" s="25"/>
      <c r="D56" s="25"/>
      <c r="E56" s="25" t="s">
        <v>37</v>
      </c>
      <c r="F56" s="25" t="s">
        <v>93</v>
      </c>
      <c r="G56" s="25" t="s">
        <v>96</v>
      </c>
      <c r="H56" s="25" t="s">
        <v>51</v>
      </c>
      <c r="I56" s="25" t="s">
        <v>500</v>
      </c>
      <c r="J56" s="25" t="s">
        <v>501</v>
      </c>
      <c r="K56" s="25" t="s">
        <v>99</v>
      </c>
      <c r="L56" s="32"/>
      <c r="M56" s="35">
        <v>300000</v>
      </c>
      <c r="N56" s="35"/>
      <c r="O56" s="35">
        <f>P56+Q56</f>
        <v>300000</v>
      </c>
      <c r="P56" s="35">
        <f>M56</f>
        <v>300000</v>
      </c>
      <c r="Q56" s="35">
        <v>0</v>
      </c>
      <c r="R56" s="35">
        <f>S56+T56</f>
        <v>300000</v>
      </c>
      <c r="S56" s="35">
        <f>P56</f>
        <v>300000</v>
      </c>
      <c r="T56" s="35">
        <v>0</v>
      </c>
      <c r="U56" s="35">
        <f>V56+W56</f>
        <v>300000</v>
      </c>
      <c r="V56" s="35">
        <f>S56</f>
        <v>300000</v>
      </c>
      <c r="W56" s="35">
        <v>0</v>
      </c>
    </row>
    <row r="57" spans="1:23" ht="183" customHeight="1" x14ac:dyDescent="0.25">
      <c r="A57" s="635"/>
      <c r="B57" s="637"/>
      <c r="C57" s="25"/>
      <c r="D57" s="25"/>
      <c r="E57" s="288" t="s">
        <v>37</v>
      </c>
      <c r="F57" s="25" t="s">
        <v>93</v>
      </c>
      <c r="G57" s="25" t="s">
        <v>292</v>
      </c>
      <c r="H57" s="25" t="s">
        <v>51</v>
      </c>
      <c r="I57" s="25" t="s">
        <v>502</v>
      </c>
      <c r="J57" s="25" t="s">
        <v>501</v>
      </c>
      <c r="K57" s="25" t="s">
        <v>99</v>
      </c>
      <c r="L57" s="32"/>
      <c r="M57" s="35">
        <v>1155500</v>
      </c>
      <c r="N57" s="35"/>
      <c r="O57" s="35">
        <f>P57+Q57</f>
        <v>1155500</v>
      </c>
      <c r="P57" s="35">
        <f>M57</f>
        <v>1155500</v>
      </c>
      <c r="Q57" s="35">
        <v>0</v>
      </c>
      <c r="R57" s="35">
        <f>S57+T57</f>
        <v>1155500</v>
      </c>
      <c r="S57" s="35">
        <f>P57</f>
        <v>1155500</v>
      </c>
      <c r="T57" s="35">
        <v>0</v>
      </c>
      <c r="U57" s="35">
        <f>V57+W57</f>
        <v>1155500</v>
      </c>
      <c r="V57" s="35">
        <f>S57</f>
        <v>1155500</v>
      </c>
      <c r="W57" s="35">
        <v>0</v>
      </c>
    </row>
    <row r="58" spans="1:23" s="308" customFormat="1" ht="25.5" customHeight="1" x14ac:dyDescent="0.25">
      <c r="A58" s="699" t="s">
        <v>102</v>
      </c>
      <c r="B58" s="584" t="s">
        <v>103</v>
      </c>
      <c r="C58" s="325"/>
      <c r="D58" s="325"/>
      <c r="E58" s="325"/>
      <c r="F58" s="325"/>
      <c r="G58" s="325"/>
      <c r="H58" s="325"/>
      <c r="I58" s="325"/>
      <c r="J58" s="25"/>
      <c r="K58" s="25"/>
      <c r="L58" s="324"/>
      <c r="M58" s="33">
        <f>SUM(M59:M60)</f>
        <v>834300</v>
      </c>
      <c r="N58" s="33">
        <f t="shared" ref="N58:V58" si="15">SUM(N59:N60)</f>
        <v>0</v>
      </c>
      <c r="O58" s="33">
        <f t="shared" si="15"/>
        <v>1335506.5</v>
      </c>
      <c r="P58" s="33">
        <f t="shared" si="15"/>
        <v>838446.5</v>
      </c>
      <c r="Q58" s="33">
        <f t="shared" si="15"/>
        <v>497060</v>
      </c>
      <c r="R58" s="33">
        <f t="shared" si="15"/>
        <v>1251807.3</v>
      </c>
      <c r="S58" s="33">
        <f t="shared" si="15"/>
        <v>1251807.3</v>
      </c>
      <c r="T58" s="33">
        <f t="shared" si="15"/>
        <v>0</v>
      </c>
      <c r="U58" s="33">
        <f t="shared" si="15"/>
        <v>1281664.6400000001</v>
      </c>
      <c r="V58" s="33">
        <f t="shared" si="15"/>
        <v>1281664.6400000001</v>
      </c>
      <c r="W58" s="35">
        <f>SUM(W59:W60)</f>
        <v>0</v>
      </c>
    </row>
    <row r="59" spans="1:23" s="308" customFormat="1" ht="18.75" customHeight="1" x14ac:dyDescent="0.25">
      <c r="A59" s="700"/>
      <c r="B59" s="692"/>
      <c r="C59" s="325"/>
      <c r="D59" s="325"/>
      <c r="E59" s="208"/>
      <c r="F59" s="208"/>
      <c r="G59" s="208"/>
      <c r="H59" s="208"/>
      <c r="I59" s="208"/>
      <c r="J59" s="25"/>
      <c r="K59" s="25"/>
      <c r="L59" s="324"/>
      <c r="M59" s="38"/>
      <c r="N59" s="38"/>
      <c r="O59" s="38">
        <f>SUM(P59:Q59)</f>
        <v>0</v>
      </c>
      <c r="P59" s="38">
        <v>0</v>
      </c>
      <c r="Q59" s="38">
        <v>0</v>
      </c>
      <c r="R59" s="35">
        <f>SUM(S59:T59)</f>
        <v>0</v>
      </c>
      <c r="S59" s="35">
        <v>0</v>
      </c>
      <c r="T59" s="38">
        <v>0</v>
      </c>
      <c r="U59" s="35">
        <f>SUM(V59:W59)</f>
        <v>0</v>
      </c>
      <c r="V59" s="35">
        <v>0</v>
      </c>
      <c r="W59" s="38">
        <v>0</v>
      </c>
    </row>
    <row r="60" spans="1:23" s="308" customFormat="1" ht="17.25" customHeight="1" x14ac:dyDescent="0.25">
      <c r="A60" s="700"/>
      <c r="B60" s="692"/>
      <c r="C60" s="325"/>
      <c r="D60" s="325"/>
      <c r="E60" s="325"/>
      <c r="F60" s="325"/>
      <c r="G60" s="325"/>
      <c r="H60" s="325"/>
      <c r="I60" s="325"/>
      <c r="J60" s="25"/>
      <c r="K60" s="25"/>
      <c r="L60" s="324"/>
      <c r="M60" s="35">
        <f>M61+M65</f>
        <v>834300</v>
      </c>
      <c r="N60" s="35">
        <f t="shared" ref="N60:V60" si="16">N61+N65</f>
        <v>0</v>
      </c>
      <c r="O60" s="35">
        <f>O61+O65</f>
        <v>1335506.5</v>
      </c>
      <c r="P60" s="35">
        <f t="shared" si="16"/>
        <v>838446.5</v>
      </c>
      <c r="Q60" s="35">
        <f t="shared" si="16"/>
        <v>497060</v>
      </c>
      <c r="R60" s="35">
        <f t="shared" si="16"/>
        <v>1251807.3</v>
      </c>
      <c r="S60" s="35">
        <f t="shared" si="16"/>
        <v>1251807.3</v>
      </c>
      <c r="T60" s="35">
        <f t="shared" si="16"/>
        <v>0</v>
      </c>
      <c r="U60" s="35">
        <f t="shared" si="16"/>
        <v>1281664.6400000001</v>
      </c>
      <c r="V60" s="35">
        <f t="shared" si="16"/>
        <v>1281664.6400000001</v>
      </c>
      <c r="W60" s="35">
        <f>W61+W65</f>
        <v>0</v>
      </c>
    </row>
    <row r="61" spans="1:23" s="308" customFormat="1" ht="133.69999999999999" customHeight="1" x14ac:dyDescent="0.25">
      <c r="A61" s="700"/>
      <c r="B61" s="692"/>
      <c r="C61" s="325"/>
      <c r="D61" s="325"/>
      <c r="E61" s="25" t="s">
        <v>104</v>
      </c>
      <c r="F61" s="25" t="s">
        <v>68</v>
      </c>
      <c r="G61" s="25" t="s">
        <v>105</v>
      </c>
      <c r="H61" s="25" t="s">
        <v>51</v>
      </c>
      <c r="I61" s="25" t="s">
        <v>503</v>
      </c>
      <c r="J61" s="25" t="s">
        <v>504</v>
      </c>
      <c r="K61" s="25" t="s">
        <v>99</v>
      </c>
      <c r="L61" s="324"/>
      <c r="M61" s="35">
        <f>SUM(M62:M63)</f>
        <v>532000</v>
      </c>
      <c r="N61" s="35">
        <f t="shared" ref="N61:V61" si="17">SUM(N62:N63)</f>
        <v>0</v>
      </c>
      <c r="O61" s="35">
        <f>SUM(O62:O63)</f>
        <v>594660</v>
      </c>
      <c r="P61" s="35">
        <f t="shared" si="17"/>
        <v>534660</v>
      </c>
      <c r="Q61" s="35">
        <f t="shared" si="17"/>
        <v>60000</v>
      </c>
      <c r="R61" s="35">
        <f t="shared" si="17"/>
        <v>622960.80000000005</v>
      </c>
      <c r="S61" s="35">
        <f t="shared" si="17"/>
        <v>622960.80000000005</v>
      </c>
      <c r="T61" s="35">
        <f t="shared" si="17"/>
        <v>0</v>
      </c>
      <c r="U61" s="35">
        <f t="shared" si="17"/>
        <v>652818.14</v>
      </c>
      <c r="V61" s="35">
        <f t="shared" si="17"/>
        <v>652818.14</v>
      </c>
      <c r="W61" s="35">
        <f>SUM(W62:W63)</f>
        <v>0</v>
      </c>
    </row>
    <row r="62" spans="1:23" ht="47.25" customHeight="1" x14ac:dyDescent="0.25">
      <c r="A62" s="700"/>
      <c r="B62" s="692"/>
      <c r="C62" s="25"/>
      <c r="D62" s="25"/>
      <c r="E62" s="702" t="s">
        <v>107</v>
      </c>
      <c r="F62" s="703"/>
      <c r="G62" s="683"/>
      <c r="H62" s="25"/>
      <c r="I62" s="25" t="s">
        <v>503</v>
      </c>
      <c r="J62" s="25" t="s">
        <v>504</v>
      </c>
      <c r="K62" s="25" t="s">
        <v>99</v>
      </c>
      <c r="L62" s="32"/>
      <c r="M62" s="344">
        <v>512000</v>
      </c>
      <c r="N62" s="38"/>
      <c r="O62" s="38">
        <v>514560</v>
      </c>
      <c r="P62" s="38">
        <v>514560</v>
      </c>
      <c r="Q62" s="38">
        <v>0</v>
      </c>
      <c r="R62" s="38">
        <v>542860.80000000005</v>
      </c>
      <c r="S62" s="38">
        <v>542860.80000000005</v>
      </c>
      <c r="T62" s="38">
        <v>0</v>
      </c>
      <c r="U62" s="38">
        <v>572718.14</v>
      </c>
      <c r="V62" s="38">
        <v>572718.14</v>
      </c>
      <c r="W62" s="38">
        <v>0</v>
      </c>
    </row>
    <row r="63" spans="1:23" s="308" customFormat="1" ht="44.25" customHeight="1" x14ac:dyDescent="0.25">
      <c r="A63" s="700"/>
      <c r="B63" s="692"/>
      <c r="C63" s="325"/>
      <c r="D63" s="325"/>
      <c r="E63" s="702" t="s">
        <v>108</v>
      </c>
      <c r="F63" s="657"/>
      <c r="G63" s="592"/>
      <c r="H63" s="325"/>
      <c r="I63" s="25" t="s">
        <v>503</v>
      </c>
      <c r="J63" s="25" t="s">
        <v>501</v>
      </c>
      <c r="K63" s="25" t="s">
        <v>99</v>
      </c>
      <c r="L63" s="324"/>
      <c r="M63" s="344">
        <v>20000</v>
      </c>
      <c r="N63" s="38"/>
      <c r="O63" s="38">
        <f>P63+Q63</f>
        <v>80100</v>
      </c>
      <c r="P63" s="38">
        <v>20100</v>
      </c>
      <c r="Q63" s="38">
        <v>60000</v>
      </c>
      <c r="R63" s="38">
        <v>80100</v>
      </c>
      <c r="S63" s="38">
        <v>80100</v>
      </c>
      <c r="T63" s="38">
        <v>0</v>
      </c>
      <c r="U63" s="38">
        <v>80100</v>
      </c>
      <c r="V63" s="38">
        <v>80100</v>
      </c>
      <c r="W63" s="38">
        <v>0</v>
      </c>
    </row>
    <row r="64" spans="1:23" s="308" customFormat="1" ht="18" customHeight="1" x14ac:dyDescent="0.25">
      <c r="A64" s="700"/>
      <c r="B64" s="692"/>
      <c r="C64" s="325"/>
      <c r="D64" s="325"/>
      <c r="E64" s="25" t="s">
        <v>104</v>
      </c>
      <c r="F64" s="25" t="s">
        <v>68</v>
      </c>
      <c r="G64" s="25"/>
      <c r="H64" s="25" t="s">
        <v>51</v>
      </c>
      <c r="I64" s="25"/>
      <c r="J64" s="25"/>
      <c r="K64" s="25"/>
      <c r="L64" s="324"/>
      <c r="M64" s="38"/>
      <c r="N64" s="38"/>
      <c r="O64" s="38">
        <f>SUM(P64:Q64)</f>
        <v>0</v>
      </c>
      <c r="P64" s="38"/>
      <c r="Q64" s="38">
        <v>0</v>
      </c>
      <c r="R64" s="35">
        <f>SUM(S64:T64)</f>
        <v>0</v>
      </c>
      <c r="S64" s="35"/>
      <c r="T64" s="38">
        <v>0</v>
      </c>
      <c r="U64" s="35">
        <f>SUM(V64:W64)</f>
        <v>0</v>
      </c>
      <c r="V64" s="35"/>
      <c r="W64" s="38">
        <v>0</v>
      </c>
    </row>
    <row r="65" spans="1:28" s="308" customFormat="1" ht="18" customHeight="1" x14ac:dyDescent="0.25">
      <c r="A65" s="700"/>
      <c r="B65" s="692"/>
      <c r="C65" s="325"/>
      <c r="D65" s="325"/>
      <c r="E65" s="25" t="s">
        <v>104</v>
      </c>
      <c r="F65" s="25" t="s">
        <v>68</v>
      </c>
      <c r="G65" s="25" t="s">
        <v>105</v>
      </c>
      <c r="H65" s="25" t="s">
        <v>51</v>
      </c>
      <c r="I65" s="25"/>
      <c r="J65" s="25"/>
      <c r="K65" s="25"/>
      <c r="L65" s="324"/>
      <c r="M65" s="38">
        <f>M66+M69+M67+M70+M71+M68</f>
        <v>302300</v>
      </c>
      <c r="N65" s="38">
        <f>N66+N69+N67+N70+N71+N68</f>
        <v>0</v>
      </c>
      <c r="O65" s="38">
        <f>O66+O69+O67+O70+O71+O68</f>
        <v>740846.5</v>
      </c>
      <c r="P65" s="38">
        <f t="shared" ref="P65:V65" si="18">P66+P69+P67+P70+P71+P68</f>
        <v>303786.5</v>
      </c>
      <c r="Q65" s="38">
        <f t="shared" si="18"/>
        <v>437060</v>
      </c>
      <c r="R65" s="38">
        <f t="shared" si="18"/>
        <v>628846.5</v>
      </c>
      <c r="S65" s="38">
        <f t="shared" si="18"/>
        <v>628846.5</v>
      </c>
      <c r="T65" s="38">
        <f t="shared" si="18"/>
        <v>0</v>
      </c>
      <c r="U65" s="38">
        <f t="shared" si="18"/>
        <v>628846.5</v>
      </c>
      <c r="V65" s="38">
        <f t="shared" si="18"/>
        <v>628846.5</v>
      </c>
      <c r="W65" s="38">
        <f>W66+W69+W67</f>
        <v>0</v>
      </c>
    </row>
    <row r="66" spans="1:28" s="308" customFormat="1" ht="13.5" customHeight="1" x14ac:dyDescent="0.25">
      <c r="A66" s="700"/>
      <c r="B66" s="692"/>
      <c r="C66" s="325"/>
      <c r="D66" s="325"/>
      <c r="E66" s="702" t="s">
        <v>109</v>
      </c>
      <c r="F66" s="633"/>
      <c r="G66" s="660"/>
      <c r="H66" s="325"/>
      <c r="I66" s="624" t="s">
        <v>503</v>
      </c>
      <c r="J66" s="624" t="s">
        <v>501</v>
      </c>
      <c r="K66" s="624" t="s">
        <v>99</v>
      </c>
      <c r="L66" s="324"/>
      <c r="M66" s="344">
        <v>5000</v>
      </c>
      <c r="N66" s="38"/>
      <c r="O66" s="38">
        <v>5000</v>
      </c>
      <c r="P66" s="38">
        <v>5000</v>
      </c>
      <c r="Q66" s="38"/>
      <c r="R66" s="38">
        <v>5000</v>
      </c>
      <c r="S66" s="38">
        <v>5000</v>
      </c>
      <c r="T66" s="38"/>
      <c r="U66" s="38">
        <v>5000</v>
      </c>
      <c r="V66" s="38">
        <v>5000</v>
      </c>
      <c r="W66" s="38"/>
    </row>
    <row r="67" spans="1:28" s="308" customFormat="1" ht="11.25" customHeight="1" x14ac:dyDescent="0.25">
      <c r="A67" s="700"/>
      <c r="B67" s="692"/>
      <c r="C67" s="325"/>
      <c r="D67" s="325"/>
      <c r="E67" s="702" t="s">
        <v>110</v>
      </c>
      <c r="F67" s="657"/>
      <c r="G67" s="592"/>
      <c r="H67" s="325"/>
      <c r="I67" s="694"/>
      <c r="J67" s="694"/>
      <c r="K67" s="694"/>
      <c r="L67" s="324"/>
      <c r="M67" s="344">
        <v>8000</v>
      </c>
      <c r="N67" s="38"/>
      <c r="O67" s="38">
        <f>P67+Q67</f>
        <v>120040</v>
      </c>
      <c r="P67" s="38">
        <v>8040</v>
      </c>
      <c r="Q67" s="38">
        <v>112000</v>
      </c>
      <c r="R67" s="38">
        <f>S67+T67</f>
        <v>8040</v>
      </c>
      <c r="S67" s="38">
        <f>P67</f>
        <v>8040</v>
      </c>
      <c r="T67" s="38"/>
      <c r="U67" s="38">
        <f>V67+W67</f>
        <v>8040</v>
      </c>
      <c r="V67" s="38">
        <f>P67</f>
        <v>8040</v>
      </c>
      <c r="W67" s="38">
        <v>0</v>
      </c>
      <c r="X67" s="307"/>
      <c r="Y67" s="307"/>
      <c r="Z67" s="307"/>
      <c r="AA67" s="307"/>
      <c r="AB67" s="307"/>
    </row>
    <row r="68" spans="1:28" s="308" customFormat="1" ht="13.5" customHeight="1" x14ac:dyDescent="0.25">
      <c r="A68" s="700"/>
      <c r="B68" s="692"/>
      <c r="C68" s="325"/>
      <c r="D68" s="325"/>
      <c r="E68" s="709" t="s">
        <v>505</v>
      </c>
      <c r="F68" s="710"/>
      <c r="G68" s="711"/>
      <c r="H68" s="325"/>
      <c r="I68" s="694"/>
      <c r="J68" s="694"/>
      <c r="K68" s="694"/>
      <c r="L68" s="324"/>
      <c r="M68" s="344">
        <v>0</v>
      </c>
      <c r="N68" s="38"/>
      <c r="O68" s="38">
        <v>145000</v>
      </c>
      <c r="P68" s="38">
        <v>0</v>
      </c>
      <c r="Q68" s="38">
        <v>145000</v>
      </c>
      <c r="R68" s="38">
        <v>145000</v>
      </c>
      <c r="S68" s="38">
        <v>145000</v>
      </c>
      <c r="T68" s="38"/>
      <c r="U68" s="38">
        <v>145000</v>
      </c>
      <c r="V68" s="38">
        <v>145000</v>
      </c>
      <c r="W68" s="38"/>
      <c r="X68" s="307"/>
      <c r="Y68" s="307"/>
      <c r="Z68" s="307"/>
      <c r="AA68" s="307"/>
      <c r="AB68" s="307"/>
    </row>
    <row r="69" spans="1:28" s="308" customFormat="1" ht="11.25" customHeight="1" x14ac:dyDescent="0.25">
      <c r="A69" s="701"/>
      <c r="B69" s="693"/>
      <c r="C69" s="325"/>
      <c r="D69" s="325"/>
      <c r="E69" s="702" t="s">
        <v>111</v>
      </c>
      <c r="F69" s="657"/>
      <c r="G69" s="592"/>
      <c r="H69" s="325"/>
      <c r="I69" s="625"/>
      <c r="J69" s="625"/>
      <c r="K69" s="625"/>
      <c r="L69" s="324"/>
      <c r="M69" s="344">
        <v>261800</v>
      </c>
      <c r="N69" s="38"/>
      <c r="O69" s="38">
        <f>P69+Q69</f>
        <v>330669</v>
      </c>
      <c r="P69" s="38">
        <v>263109</v>
      </c>
      <c r="Q69" s="38">
        <v>67560</v>
      </c>
      <c r="R69" s="38">
        <f>S69+T69</f>
        <v>330669</v>
      </c>
      <c r="S69" s="38">
        <f>O69</f>
        <v>330669</v>
      </c>
      <c r="T69" s="38">
        <v>0</v>
      </c>
      <c r="U69" s="38">
        <f>V69+W69</f>
        <v>330669</v>
      </c>
      <c r="V69" s="38">
        <f>S69</f>
        <v>330669</v>
      </c>
      <c r="W69" s="38">
        <v>0</v>
      </c>
    </row>
    <row r="70" spans="1:28" s="308" customFormat="1" ht="46.5" customHeight="1" x14ac:dyDescent="0.25">
      <c r="A70" s="712" t="s">
        <v>112</v>
      </c>
      <c r="B70" s="634" t="s">
        <v>113</v>
      </c>
      <c r="C70" s="325"/>
      <c r="D70" s="325"/>
      <c r="E70" s="25" t="s">
        <v>104</v>
      </c>
      <c r="F70" s="25" t="s">
        <v>68</v>
      </c>
      <c r="G70" s="288" t="s">
        <v>114</v>
      </c>
      <c r="H70" s="25" t="s">
        <v>51</v>
      </c>
      <c r="I70" s="39" t="s">
        <v>503</v>
      </c>
      <c r="J70" s="39" t="s">
        <v>504</v>
      </c>
      <c r="K70" s="39" t="s">
        <v>99</v>
      </c>
      <c r="L70" s="32"/>
      <c r="M70" s="38">
        <v>0</v>
      </c>
      <c r="N70" s="38"/>
      <c r="O70" s="38">
        <v>60000</v>
      </c>
      <c r="P70" s="38">
        <v>0</v>
      </c>
      <c r="Q70" s="38">
        <v>60000</v>
      </c>
      <c r="R70" s="38">
        <v>60000</v>
      </c>
      <c r="S70" s="38">
        <v>60000</v>
      </c>
      <c r="T70" s="38">
        <v>0</v>
      </c>
      <c r="U70" s="38">
        <v>60000</v>
      </c>
      <c r="V70" s="38">
        <v>60000</v>
      </c>
      <c r="W70" s="38">
        <v>0</v>
      </c>
    </row>
    <row r="71" spans="1:28" s="308" customFormat="1" ht="46.5" customHeight="1" x14ac:dyDescent="0.25">
      <c r="A71" s="713"/>
      <c r="B71" s="635"/>
      <c r="C71" s="325"/>
      <c r="D71" s="325"/>
      <c r="E71" s="25" t="s">
        <v>104</v>
      </c>
      <c r="F71" s="25" t="s">
        <v>68</v>
      </c>
      <c r="G71" s="288" t="s">
        <v>252</v>
      </c>
      <c r="H71" s="25" t="s">
        <v>51</v>
      </c>
      <c r="I71" s="39" t="s">
        <v>503</v>
      </c>
      <c r="J71" s="39" t="s">
        <v>506</v>
      </c>
      <c r="K71" s="39" t="s">
        <v>99</v>
      </c>
      <c r="L71" s="32"/>
      <c r="M71" s="344">
        <v>27500</v>
      </c>
      <c r="N71" s="38"/>
      <c r="O71" s="38">
        <f>P71+Q71</f>
        <v>80137.5</v>
      </c>
      <c r="P71" s="38">
        <v>27637.5</v>
      </c>
      <c r="Q71" s="38">
        <v>52500</v>
      </c>
      <c r="R71" s="38">
        <f>S71+T71</f>
        <v>80137.5</v>
      </c>
      <c r="S71" s="38">
        <f>O71</f>
        <v>80137.5</v>
      </c>
      <c r="T71" s="38"/>
      <c r="U71" s="38">
        <f>V71+W71</f>
        <v>80137.5</v>
      </c>
      <c r="V71" s="38">
        <f>S71</f>
        <v>80137.5</v>
      </c>
      <c r="W71" s="38"/>
    </row>
    <row r="72" spans="1:28" s="308" customFormat="1" ht="89.25" customHeight="1" x14ac:dyDescent="0.25">
      <c r="A72" s="326" t="s">
        <v>115</v>
      </c>
      <c r="B72" s="20" t="s">
        <v>116</v>
      </c>
      <c r="C72" s="325"/>
      <c r="D72" s="325"/>
      <c r="E72" s="325"/>
      <c r="F72" s="325"/>
      <c r="G72" s="325"/>
      <c r="H72" s="325"/>
      <c r="I72" s="327"/>
      <c r="J72" s="40"/>
      <c r="K72" s="40"/>
      <c r="L72" s="324"/>
      <c r="M72" s="38">
        <f>SUM(M73:M74)</f>
        <v>0</v>
      </c>
      <c r="N72" s="38">
        <f t="shared" ref="N72:V72" si="19">SUM(N73:N74)</f>
        <v>0</v>
      </c>
      <c r="O72" s="38">
        <f t="shared" si="19"/>
        <v>0</v>
      </c>
      <c r="P72" s="38">
        <f t="shared" si="19"/>
        <v>0</v>
      </c>
      <c r="Q72" s="38">
        <f t="shared" si="19"/>
        <v>0</v>
      </c>
      <c r="R72" s="38">
        <f t="shared" si="19"/>
        <v>0</v>
      </c>
      <c r="S72" s="38">
        <f t="shared" si="19"/>
        <v>0</v>
      </c>
      <c r="T72" s="38">
        <f t="shared" si="19"/>
        <v>0</v>
      </c>
      <c r="U72" s="38">
        <f t="shared" si="19"/>
        <v>0</v>
      </c>
      <c r="V72" s="38">
        <f t="shared" si="19"/>
        <v>0</v>
      </c>
      <c r="W72" s="38">
        <f>SUM(W73:W74)</f>
        <v>0</v>
      </c>
    </row>
    <row r="73" spans="1:28" ht="15.75" hidden="1" customHeight="1" x14ac:dyDescent="0.25">
      <c r="A73" s="326"/>
      <c r="B73" s="20" t="s">
        <v>117</v>
      </c>
      <c r="C73" s="25"/>
      <c r="D73" s="25"/>
      <c r="E73" s="25" t="s">
        <v>104</v>
      </c>
      <c r="F73" s="25" t="s">
        <v>68</v>
      </c>
      <c r="G73" s="25" t="s">
        <v>118</v>
      </c>
      <c r="H73" s="25" t="s">
        <v>51</v>
      </c>
      <c r="I73" s="41"/>
      <c r="J73" s="41"/>
      <c r="K73" s="41"/>
      <c r="L73" s="32"/>
      <c r="M73" s="38"/>
      <c r="N73" s="38"/>
      <c r="O73" s="38">
        <f>SUM(P73:Q73)</f>
        <v>0</v>
      </c>
      <c r="P73" s="38"/>
      <c r="Q73" s="38">
        <v>0</v>
      </c>
      <c r="R73" s="35">
        <f>SUM(S73:T73)</f>
        <v>0</v>
      </c>
      <c r="S73" s="35"/>
      <c r="T73" s="38">
        <v>0</v>
      </c>
      <c r="U73" s="35">
        <f>SUM(V73:W73)</f>
        <v>0</v>
      </c>
      <c r="V73" s="35"/>
      <c r="W73" s="38">
        <v>0</v>
      </c>
    </row>
    <row r="74" spans="1:28" ht="15.75" hidden="1" customHeight="1" x14ac:dyDescent="0.25">
      <c r="A74" s="326"/>
      <c r="B74" s="20"/>
      <c r="C74" s="25"/>
      <c r="D74" s="25"/>
      <c r="E74" s="25" t="s">
        <v>104</v>
      </c>
      <c r="F74" s="25" t="s">
        <v>119</v>
      </c>
      <c r="G74" s="25" t="s">
        <v>118</v>
      </c>
      <c r="H74" s="25" t="s">
        <v>51</v>
      </c>
      <c r="I74" s="25"/>
      <c r="J74" s="25"/>
      <c r="K74" s="25"/>
      <c r="L74" s="32"/>
      <c r="M74" s="38"/>
      <c r="N74" s="38"/>
      <c r="O74" s="38">
        <f>SUM(P74:Q74)</f>
        <v>0</v>
      </c>
      <c r="P74" s="38"/>
      <c r="Q74" s="38">
        <v>0</v>
      </c>
      <c r="R74" s="35">
        <f>SUM(S74:T74)</f>
        <v>0</v>
      </c>
      <c r="S74" s="35"/>
      <c r="T74" s="38">
        <v>0</v>
      </c>
      <c r="U74" s="35">
        <f>SUM(V74:W74)</f>
        <v>0</v>
      </c>
      <c r="V74" s="35"/>
      <c r="W74" s="38">
        <v>0</v>
      </c>
    </row>
    <row r="75" spans="1:28" s="308" customFormat="1" ht="48.75" customHeight="1" x14ac:dyDescent="0.25">
      <c r="A75" s="326" t="s">
        <v>120</v>
      </c>
      <c r="B75" s="20" t="s">
        <v>121</v>
      </c>
      <c r="C75" s="325"/>
      <c r="D75" s="325"/>
      <c r="E75" s="25" t="s">
        <v>104</v>
      </c>
      <c r="F75" s="25" t="s">
        <v>68</v>
      </c>
      <c r="G75" s="25" t="s">
        <v>122</v>
      </c>
      <c r="H75" s="25" t="s">
        <v>51</v>
      </c>
      <c r="I75" s="39" t="s">
        <v>503</v>
      </c>
      <c r="J75" s="39" t="s">
        <v>501</v>
      </c>
      <c r="K75" s="39" t="s">
        <v>99</v>
      </c>
      <c r="L75" s="324"/>
      <c r="M75" s="38">
        <v>8000</v>
      </c>
      <c r="N75" s="38"/>
      <c r="O75" s="38">
        <f>P75+Q75</f>
        <v>135065</v>
      </c>
      <c r="P75" s="38">
        <v>8065</v>
      </c>
      <c r="Q75" s="38">
        <v>127000</v>
      </c>
      <c r="R75" s="35">
        <f>S75+T75</f>
        <v>8065</v>
      </c>
      <c r="S75" s="35">
        <f>P75</f>
        <v>8065</v>
      </c>
      <c r="T75" s="38">
        <v>0</v>
      </c>
      <c r="U75" s="35">
        <f>V75+W75</f>
        <v>8065</v>
      </c>
      <c r="V75" s="35">
        <f>S75</f>
        <v>8065</v>
      </c>
      <c r="W75" s="38">
        <v>0</v>
      </c>
    </row>
    <row r="76" spans="1:28" ht="23.25" customHeight="1" x14ac:dyDescent="0.25">
      <c r="A76" s="326" t="s">
        <v>123</v>
      </c>
      <c r="B76" s="20" t="s">
        <v>124</v>
      </c>
      <c r="C76" s="25"/>
      <c r="D76" s="25"/>
      <c r="E76" s="25"/>
      <c r="F76" s="328"/>
      <c r="G76" s="328"/>
      <c r="H76" s="25"/>
      <c r="I76" s="25"/>
      <c r="J76" s="25"/>
      <c r="K76" s="25"/>
      <c r="L76" s="32"/>
      <c r="M76" s="38">
        <f>SUM(M77:M78)</f>
        <v>0</v>
      </c>
      <c r="N76" s="38"/>
      <c r="O76" s="38">
        <f t="shared" ref="O76:W76" si="20">SUM(O77:O78)</f>
        <v>0</v>
      </c>
      <c r="P76" s="38">
        <f t="shared" si="20"/>
        <v>0</v>
      </c>
      <c r="Q76" s="38">
        <f t="shared" si="20"/>
        <v>0</v>
      </c>
      <c r="R76" s="38">
        <f t="shared" si="20"/>
        <v>0</v>
      </c>
      <c r="S76" s="38">
        <f t="shared" si="20"/>
        <v>0</v>
      </c>
      <c r="T76" s="38">
        <f t="shared" si="20"/>
        <v>0</v>
      </c>
      <c r="U76" s="38">
        <f t="shared" si="20"/>
        <v>0</v>
      </c>
      <c r="V76" s="38">
        <f t="shared" si="20"/>
        <v>0</v>
      </c>
      <c r="W76" s="38">
        <f t="shared" si="20"/>
        <v>0</v>
      </c>
    </row>
    <row r="77" spans="1:28" x14ac:dyDescent="0.25">
      <c r="A77" s="320"/>
      <c r="B77" s="20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17">
        <v>0</v>
      </c>
      <c r="N77" s="17"/>
      <c r="O77" s="17">
        <f>SUM(P77:Q77)</f>
        <v>0</v>
      </c>
      <c r="P77" s="17">
        <f>SUM(M77)</f>
        <v>0</v>
      </c>
      <c r="Q77" s="17">
        <v>0</v>
      </c>
      <c r="R77" s="17">
        <f>SUM(S77:T77)</f>
        <v>0</v>
      </c>
      <c r="S77" s="17">
        <v>0</v>
      </c>
      <c r="T77" s="17">
        <v>0</v>
      </c>
      <c r="U77" s="17">
        <f>SUM(V77:W77)</f>
        <v>0</v>
      </c>
      <c r="V77" s="17">
        <v>0</v>
      </c>
      <c r="W77" s="17">
        <v>0</v>
      </c>
    </row>
    <row r="78" spans="1:28" ht="25.35" hidden="1" customHeight="1" x14ac:dyDescent="0.25">
      <c r="A78" s="320"/>
      <c r="B78" s="20"/>
      <c r="C78" s="22"/>
      <c r="D78" s="22"/>
      <c r="E78" s="22"/>
      <c r="F78" s="22"/>
      <c r="G78" s="22"/>
      <c r="H78" s="22"/>
      <c r="I78" s="22"/>
      <c r="J78" s="22"/>
      <c r="K78" s="22"/>
      <c r="L78" s="284"/>
      <c r="M78" s="44"/>
      <c r="N78" s="44"/>
      <c r="O78" s="17">
        <f>SUM(P78:Q78)</f>
        <v>0</v>
      </c>
      <c r="P78" s="44"/>
      <c r="Q78" s="44">
        <v>0</v>
      </c>
      <c r="R78" s="17">
        <f>SUM(S78:T78)</f>
        <v>0</v>
      </c>
      <c r="S78" s="44"/>
      <c r="T78" s="44">
        <v>0</v>
      </c>
      <c r="U78" s="17">
        <f>SUM(V78:W78)</f>
        <v>0</v>
      </c>
      <c r="V78" s="44"/>
      <c r="W78" s="44">
        <v>0</v>
      </c>
    </row>
    <row r="79" spans="1:28" ht="25.5" customHeight="1" x14ac:dyDescent="0.25">
      <c r="A79" s="590" t="s">
        <v>125</v>
      </c>
      <c r="B79" s="661"/>
      <c r="C79" s="661"/>
      <c r="D79" s="661"/>
      <c r="E79" s="661"/>
      <c r="F79" s="661"/>
      <c r="G79" s="661"/>
      <c r="H79" s="661"/>
      <c r="I79" s="661"/>
      <c r="J79" s="661"/>
      <c r="K79" s="661"/>
      <c r="L79" s="45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pans="1:28" x14ac:dyDescent="0.25">
      <c r="A80" s="324" t="s">
        <v>126</v>
      </c>
      <c r="B80" s="32" t="s">
        <v>127</v>
      </c>
      <c r="C80" s="22"/>
      <c r="D80" s="22"/>
      <c r="E80" s="22"/>
      <c r="F80" s="22"/>
      <c r="G80" s="22"/>
      <c r="H80" s="22"/>
      <c r="I80" s="22"/>
      <c r="J80" s="22"/>
      <c r="K80" s="22"/>
      <c r="L80" s="285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</row>
    <row r="81" spans="1:23" ht="67.5" x14ac:dyDescent="0.25">
      <c r="A81" s="320" t="s">
        <v>128</v>
      </c>
      <c r="B81" s="36" t="s">
        <v>129</v>
      </c>
      <c r="C81" s="27"/>
      <c r="D81" s="27"/>
      <c r="E81" s="27"/>
      <c r="F81" s="27"/>
      <c r="G81" s="27"/>
      <c r="H81" s="27"/>
      <c r="I81" s="27"/>
      <c r="J81" s="27"/>
      <c r="K81" s="27"/>
      <c r="L81" s="22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 x14ac:dyDescent="0.25">
      <c r="A82" s="320" t="s">
        <v>130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1:23" x14ac:dyDescent="0.25">
      <c r="A83" s="320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1:23" ht="22.5" x14ac:dyDescent="0.25">
      <c r="A84" s="320" t="s">
        <v>131</v>
      </c>
      <c r="B84" s="20" t="s">
        <v>132</v>
      </c>
      <c r="C84" s="287" t="s">
        <v>35</v>
      </c>
      <c r="D84" s="22"/>
      <c r="E84" s="22"/>
      <c r="F84" s="22"/>
      <c r="G84" s="22"/>
      <c r="H84" s="22"/>
      <c r="I84" s="22"/>
      <c r="J84" s="22"/>
      <c r="K84" s="22"/>
      <c r="L84" s="22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1:23" x14ac:dyDescent="0.25">
      <c r="A85" s="320" t="s">
        <v>133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1:23" x14ac:dyDescent="0.25">
      <c r="A86" s="320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1:23" ht="22.5" x14ac:dyDescent="0.25">
      <c r="A87" s="320" t="s">
        <v>134</v>
      </c>
      <c r="B87" s="20" t="s">
        <v>135</v>
      </c>
      <c r="C87" s="287" t="s">
        <v>35</v>
      </c>
      <c r="D87" s="22"/>
      <c r="E87" s="22"/>
      <c r="F87" s="22"/>
      <c r="G87" s="22"/>
      <c r="H87" s="22"/>
      <c r="I87" s="22"/>
      <c r="J87" s="22"/>
      <c r="K87" s="22"/>
      <c r="L87" s="22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1:23" x14ac:dyDescent="0.25">
      <c r="A88" s="320" t="s">
        <v>136</v>
      </c>
      <c r="B88" s="20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1:23" x14ac:dyDescent="0.25">
      <c r="A89" s="320" t="s">
        <v>137</v>
      </c>
      <c r="B89" s="32" t="s">
        <v>138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3" ht="67.5" x14ac:dyDescent="0.25">
      <c r="A90" s="320" t="s">
        <v>139</v>
      </c>
      <c r="B90" s="36" t="s">
        <v>140</v>
      </c>
      <c r="C90" s="27"/>
      <c r="D90" s="27"/>
      <c r="E90" s="27"/>
      <c r="F90" s="27"/>
      <c r="G90" s="27"/>
      <c r="H90" s="27"/>
      <c r="I90" s="27"/>
      <c r="J90" s="27"/>
      <c r="K90" s="22"/>
      <c r="L90" s="22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3" x14ac:dyDescent="0.25">
      <c r="A91" s="320" t="s">
        <v>130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x14ac:dyDescent="0.25">
      <c r="A92" s="320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ht="22.5" x14ac:dyDescent="0.25">
      <c r="A93" s="320" t="s">
        <v>141</v>
      </c>
      <c r="B93" s="20" t="s">
        <v>142</v>
      </c>
      <c r="C93" s="287" t="s">
        <v>35</v>
      </c>
      <c r="D93" s="22"/>
      <c r="E93" s="22"/>
      <c r="F93" s="22"/>
      <c r="G93" s="22"/>
      <c r="H93" s="22"/>
      <c r="I93" s="22"/>
      <c r="J93" s="22"/>
      <c r="K93" s="22"/>
      <c r="L93" s="22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1:23" x14ac:dyDescent="0.25">
      <c r="A94" s="320" t="s">
        <v>143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1:23" x14ac:dyDescent="0.25">
      <c r="A95" s="320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1:23" ht="22.5" x14ac:dyDescent="0.25">
      <c r="A96" s="320" t="s">
        <v>144</v>
      </c>
      <c r="B96" s="20" t="s">
        <v>145</v>
      </c>
      <c r="C96" s="287" t="s">
        <v>35</v>
      </c>
      <c r="D96" s="22"/>
      <c r="E96" s="22"/>
      <c r="F96" s="22"/>
      <c r="G96" s="22"/>
      <c r="H96" s="22"/>
      <c r="I96" s="22"/>
      <c r="J96" s="22"/>
      <c r="K96" s="22"/>
      <c r="L96" s="22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1:23" x14ac:dyDescent="0.25">
      <c r="A97" s="320" t="s">
        <v>146</v>
      </c>
      <c r="B97" s="20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1:23" x14ac:dyDescent="0.25">
      <c r="A98" s="320"/>
      <c r="B98" s="20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1:23" x14ac:dyDescent="0.25">
      <c r="A99" s="320"/>
      <c r="B99" s="20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1:23" ht="16.5" hidden="1" customHeight="1" x14ac:dyDescent="0.25">
      <c r="A100" s="324" t="s">
        <v>147</v>
      </c>
      <c r="B100" s="632" t="s">
        <v>148</v>
      </c>
      <c r="C100" s="633"/>
      <c r="D100" s="633"/>
      <c r="E100" s="633"/>
      <c r="F100" s="633"/>
      <c r="G100" s="633"/>
      <c r="H100" s="633"/>
      <c r="I100" s="633"/>
      <c r="J100" s="633"/>
      <c r="K100" s="633"/>
      <c r="L100" s="45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</row>
    <row r="101" spans="1:23" hidden="1" x14ac:dyDescent="0.25">
      <c r="A101" s="320" t="s">
        <v>149</v>
      </c>
      <c r="B101" s="20"/>
      <c r="C101" s="287" t="s">
        <v>35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hidden="1" x14ac:dyDescent="0.25">
      <c r="A102" s="320" t="s">
        <v>150</v>
      </c>
      <c r="B102" s="20"/>
      <c r="C102" s="287" t="s">
        <v>35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 hidden="1" x14ac:dyDescent="0.25">
      <c r="A103" s="320"/>
      <c r="B103" s="22"/>
      <c r="C103" s="50"/>
      <c r="D103" s="22"/>
      <c r="E103" s="22"/>
      <c r="F103" s="22"/>
      <c r="G103" s="22"/>
      <c r="H103" s="22"/>
      <c r="I103" s="22"/>
      <c r="J103" s="22"/>
      <c r="K103" s="22"/>
      <c r="L103" s="22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1:23" ht="23.45" customHeight="1" x14ac:dyDescent="0.25">
      <c r="A104" s="590" t="s">
        <v>151</v>
      </c>
      <c r="B104" s="626"/>
      <c r="C104" s="626"/>
      <c r="D104" s="626"/>
      <c r="E104" s="626"/>
      <c r="F104" s="626"/>
      <c r="G104" s="626"/>
      <c r="H104" s="626"/>
      <c r="I104" s="626"/>
      <c r="J104" s="626"/>
      <c r="K104" s="626"/>
      <c r="L104" s="45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</row>
    <row r="105" spans="1:23" x14ac:dyDescent="0.25">
      <c r="A105" s="320" t="s">
        <v>152</v>
      </c>
      <c r="B105" s="22"/>
      <c r="C105" s="50" t="s">
        <v>35</v>
      </c>
      <c r="D105" s="22"/>
      <c r="E105" s="22"/>
      <c r="F105" s="22"/>
      <c r="G105" s="22"/>
      <c r="H105" s="22"/>
      <c r="I105" s="22"/>
      <c r="J105" s="22"/>
      <c r="K105" s="22"/>
      <c r="L105" s="22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23" x14ac:dyDescent="0.25">
      <c r="A106" s="320" t="s">
        <v>153</v>
      </c>
      <c r="B106" s="22"/>
      <c r="C106" s="50" t="s">
        <v>35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1:23" ht="21.6" customHeight="1" x14ac:dyDescent="0.25">
      <c r="A107" s="590" t="s">
        <v>154</v>
      </c>
      <c r="B107" s="650"/>
      <c r="C107" s="650"/>
      <c r="D107" s="650"/>
      <c r="E107" s="650"/>
      <c r="F107" s="650"/>
      <c r="G107" s="650"/>
      <c r="H107" s="650"/>
      <c r="I107" s="650"/>
      <c r="J107" s="650"/>
      <c r="K107" s="650"/>
      <c r="L107" s="6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</row>
    <row r="108" spans="1:23" ht="22.5" x14ac:dyDescent="0.25">
      <c r="A108" s="329" t="s">
        <v>155</v>
      </c>
      <c r="B108" s="30" t="s">
        <v>156</v>
      </c>
      <c r="C108" s="52"/>
      <c r="D108" s="17"/>
      <c r="E108" s="17"/>
      <c r="F108" s="17"/>
      <c r="G108" s="17"/>
      <c r="H108" s="17"/>
      <c r="I108" s="17"/>
      <c r="J108" s="17"/>
      <c r="K108" s="17"/>
      <c r="L108" s="53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</row>
    <row r="109" spans="1:23" x14ac:dyDescent="0.25">
      <c r="A109" s="329" t="s">
        <v>157</v>
      </c>
      <c r="B109" s="280"/>
      <c r="C109" s="55"/>
      <c r="D109" s="56"/>
      <c r="E109" s="56"/>
      <c r="F109" s="56"/>
      <c r="G109" s="56"/>
      <c r="H109" s="56"/>
      <c r="I109" s="56"/>
      <c r="J109" s="56"/>
      <c r="K109" s="56"/>
      <c r="L109" s="53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</row>
    <row r="110" spans="1:23" x14ac:dyDescent="0.25">
      <c r="A110" s="329" t="s">
        <v>158</v>
      </c>
      <c r="B110" s="280"/>
      <c r="C110" s="55"/>
      <c r="D110" s="56"/>
      <c r="E110" s="56"/>
      <c r="F110" s="56"/>
      <c r="G110" s="56"/>
      <c r="H110" s="56"/>
      <c r="I110" s="56"/>
      <c r="J110" s="56"/>
      <c r="K110" s="56"/>
      <c r="L110" s="53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</row>
    <row r="111" spans="1:23" ht="45" customHeight="1" x14ac:dyDescent="0.25">
      <c r="A111" s="329" t="s">
        <v>159</v>
      </c>
      <c r="B111" s="30" t="s">
        <v>160</v>
      </c>
      <c r="C111" s="55"/>
      <c r="D111" s="56"/>
      <c r="E111" s="56"/>
      <c r="F111" s="56"/>
      <c r="G111" s="56"/>
      <c r="H111" s="56"/>
      <c r="I111" s="56"/>
      <c r="J111" s="56"/>
      <c r="K111" s="56"/>
      <c r="L111" s="53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</row>
    <row r="112" spans="1:23" x14ac:dyDescent="0.25">
      <c r="A112" s="329" t="s">
        <v>161</v>
      </c>
      <c r="B112" s="280"/>
      <c r="C112" s="55"/>
      <c r="D112" s="56"/>
      <c r="E112" s="56"/>
      <c r="F112" s="56"/>
      <c r="G112" s="56"/>
      <c r="H112" s="56"/>
      <c r="I112" s="56"/>
      <c r="J112" s="56"/>
      <c r="K112" s="56"/>
      <c r="L112" s="53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</row>
    <row r="113" spans="1:23" x14ac:dyDescent="0.25">
      <c r="A113" s="329" t="s">
        <v>162</v>
      </c>
      <c r="B113" s="280"/>
      <c r="C113" s="55"/>
      <c r="D113" s="56"/>
      <c r="E113" s="56"/>
      <c r="F113" s="56"/>
      <c r="G113" s="56"/>
      <c r="H113" s="56"/>
      <c r="I113" s="56"/>
      <c r="J113" s="56"/>
      <c r="K113" s="56"/>
      <c r="L113" s="53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</row>
    <row r="114" spans="1:23" x14ac:dyDescent="0.25">
      <c r="A114" s="330" t="s">
        <v>163</v>
      </c>
      <c r="B114" s="704" t="s">
        <v>164</v>
      </c>
      <c r="C114" s="705"/>
      <c r="D114" s="705"/>
      <c r="E114" s="705"/>
      <c r="F114" s="705"/>
      <c r="G114" s="705"/>
      <c r="H114" s="706"/>
      <c r="I114" s="707"/>
      <c r="J114" s="707"/>
      <c r="K114" s="707"/>
      <c r="L114" s="708"/>
      <c r="M114" s="58">
        <f>SUM(M118)</f>
        <v>15600</v>
      </c>
      <c r="N114" s="58">
        <f t="shared" ref="N114:V114" si="21">SUM(N118)</f>
        <v>0</v>
      </c>
      <c r="O114" s="58">
        <f t="shared" si="21"/>
        <v>19530</v>
      </c>
      <c r="P114" s="58">
        <f t="shared" si="21"/>
        <v>19530</v>
      </c>
      <c r="Q114" s="58">
        <f t="shared" si="21"/>
        <v>0</v>
      </c>
      <c r="R114" s="58">
        <f t="shared" si="21"/>
        <v>19530</v>
      </c>
      <c r="S114" s="58">
        <f t="shared" si="21"/>
        <v>19530</v>
      </c>
      <c r="T114" s="58">
        <f t="shared" si="21"/>
        <v>0</v>
      </c>
      <c r="U114" s="58">
        <f t="shared" si="21"/>
        <v>19530</v>
      </c>
      <c r="V114" s="58">
        <f t="shared" si="21"/>
        <v>19530</v>
      </c>
      <c r="W114" s="58">
        <f>SUM(W118)</f>
        <v>0</v>
      </c>
    </row>
    <row r="115" spans="1:23" ht="31.5" x14ac:dyDescent="0.25">
      <c r="A115" s="320" t="s">
        <v>165</v>
      </c>
      <c r="B115" s="45" t="s">
        <v>166</v>
      </c>
      <c r="C115" s="60" t="s">
        <v>35</v>
      </c>
      <c r="D115" s="32"/>
      <c r="E115" s="22"/>
      <c r="F115" s="22"/>
      <c r="G115" s="22"/>
      <c r="H115" s="22"/>
      <c r="I115" s="22"/>
      <c r="J115" s="22"/>
      <c r="K115" s="22"/>
      <c r="L115" s="22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</row>
    <row r="116" spans="1:23" x14ac:dyDescent="0.25">
      <c r="A116" s="319" t="s">
        <v>33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</row>
    <row r="117" spans="1:23" x14ac:dyDescent="0.25">
      <c r="A117" s="320" t="s">
        <v>49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</row>
    <row r="118" spans="1:23" ht="42" x14ac:dyDescent="0.25">
      <c r="A118" s="320" t="s">
        <v>167</v>
      </c>
      <c r="B118" s="45" t="s">
        <v>168</v>
      </c>
      <c r="C118" s="287" t="s">
        <v>35</v>
      </c>
      <c r="D118" s="287"/>
      <c r="E118" s="22"/>
      <c r="F118" s="22"/>
      <c r="G118" s="22"/>
      <c r="H118" s="22"/>
      <c r="I118" s="22"/>
      <c r="J118" s="22"/>
      <c r="K118" s="22"/>
      <c r="L118" s="22"/>
      <c r="M118" s="51">
        <f>SUM(M119:M120)</f>
        <v>15600</v>
      </c>
      <c r="N118" s="51">
        <f t="shared" ref="N118:V118" si="22">SUM(N119:N120)</f>
        <v>0</v>
      </c>
      <c r="O118" s="51">
        <f t="shared" si="22"/>
        <v>19530</v>
      </c>
      <c r="P118" s="51">
        <f t="shared" si="22"/>
        <v>19530</v>
      </c>
      <c r="Q118" s="51">
        <f t="shared" si="22"/>
        <v>0</v>
      </c>
      <c r="R118" s="51">
        <f t="shared" si="22"/>
        <v>19530</v>
      </c>
      <c r="S118" s="51">
        <f t="shared" si="22"/>
        <v>19530</v>
      </c>
      <c r="T118" s="51">
        <f t="shared" si="22"/>
        <v>0</v>
      </c>
      <c r="U118" s="51">
        <f t="shared" si="22"/>
        <v>19530</v>
      </c>
      <c r="V118" s="51">
        <f t="shared" si="22"/>
        <v>19530</v>
      </c>
      <c r="W118" s="51">
        <f>SUM(W119:W120)</f>
        <v>0</v>
      </c>
    </row>
    <row r="119" spans="1:23" x14ac:dyDescent="0.25">
      <c r="A119" s="320" t="s">
        <v>64</v>
      </c>
      <c r="B119" s="27" t="s">
        <v>169</v>
      </c>
      <c r="C119" s="22"/>
      <c r="D119" s="22"/>
      <c r="E119" s="22" t="s">
        <v>69</v>
      </c>
      <c r="F119" s="22" t="s">
        <v>170</v>
      </c>
      <c r="G119" s="22" t="s">
        <v>319</v>
      </c>
      <c r="H119" s="22" t="s">
        <v>51</v>
      </c>
      <c r="I119" s="22"/>
      <c r="J119" s="22"/>
      <c r="K119" s="22"/>
      <c r="L119" s="22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</row>
    <row r="120" spans="1:23" x14ac:dyDescent="0.25">
      <c r="A120" s="320" t="s">
        <v>171</v>
      </c>
      <c r="B120" s="27" t="s">
        <v>172</v>
      </c>
      <c r="C120" s="22"/>
      <c r="D120" s="22"/>
      <c r="E120" s="22" t="s">
        <v>69</v>
      </c>
      <c r="F120" s="22" t="s">
        <v>170</v>
      </c>
      <c r="G120" s="22" t="s">
        <v>319</v>
      </c>
      <c r="H120" s="22" t="s">
        <v>51</v>
      </c>
      <c r="I120" s="22"/>
      <c r="J120" s="22"/>
      <c r="K120" s="22"/>
      <c r="L120" s="22"/>
      <c r="M120" s="51">
        <v>15600</v>
      </c>
      <c r="N120" s="51"/>
      <c r="O120" s="51">
        <v>19530</v>
      </c>
      <c r="P120" s="51">
        <v>19530</v>
      </c>
      <c r="Q120" s="51"/>
      <c r="R120" s="51">
        <v>19530</v>
      </c>
      <c r="S120" s="51">
        <v>19530</v>
      </c>
      <c r="T120" s="51"/>
      <c r="U120" s="51">
        <v>19530</v>
      </c>
      <c r="V120" s="51">
        <v>19530</v>
      </c>
      <c r="W120" s="51"/>
    </row>
    <row r="121" spans="1:23" ht="31.5" x14ac:dyDescent="0.25">
      <c r="A121" s="324" t="s">
        <v>173</v>
      </c>
      <c r="B121" s="45" t="s">
        <v>174</v>
      </c>
      <c r="C121" s="287" t="s">
        <v>35</v>
      </c>
      <c r="D121" s="22"/>
      <c r="E121" s="22"/>
      <c r="F121" s="22"/>
      <c r="G121" s="22"/>
      <c r="H121" s="22"/>
      <c r="I121" s="22"/>
      <c r="J121" s="22"/>
      <c r="K121" s="22"/>
      <c r="L121" s="22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1:23" x14ac:dyDescent="0.25">
      <c r="A122" s="320" t="s">
        <v>175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x14ac:dyDescent="0.25">
      <c r="A123" s="320" t="s">
        <v>176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 x14ac:dyDescent="0.25">
      <c r="A124" s="324" t="s">
        <v>177</v>
      </c>
      <c r="B124" s="32" t="s">
        <v>178</v>
      </c>
      <c r="C124" s="287" t="s">
        <v>35</v>
      </c>
      <c r="D124" s="22"/>
      <c r="E124" s="22"/>
      <c r="F124" s="22"/>
      <c r="G124" s="22"/>
      <c r="H124" s="22"/>
      <c r="I124" s="22"/>
      <c r="J124" s="22"/>
      <c r="K124" s="22"/>
      <c r="L124" s="22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1:23" x14ac:dyDescent="0.25">
      <c r="A125" s="320" t="s">
        <v>179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1:23" x14ac:dyDescent="0.25">
      <c r="A126" s="320" t="s">
        <v>180</v>
      </c>
      <c r="B126" s="32" t="s">
        <v>181</v>
      </c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1:23" x14ac:dyDescent="0.25">
      <c r="A127" s="320" t="s">
        <v>182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x14ac:dyDescent="0.25">
      <c r="A128" s="324" t="s">
        <v>183</v>
      </c>
      <c r="B128" s="32" t="s">
        <v>184</v>
      </c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1:23" x14ac:dyDescent="0.25">
      <c r="A129" s="320" t="s">
        <v>185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1:23" ht="24" customHeight="1" x14ac:dyDescent="0.25">
      <c r="A130" s="331" t="s">
        <v>186</v>
      </c>
      <c r="B130" s="632" t="s">
        <v>187</v>
      </c>
      <c r="C130" s="633"/>
      <c r="D130" s="633"/>
      <c r="E130" s="633"/>
      <c r="F130" s="633"/>
      <c r="G130" s="633"/>
      <c r="H130" s="633"/>
      <c r="I130" s="633"/>
      <c r="J130" s="633"/>
      <c r="K130" s="633"/>
      <c r="L130" s="45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</row>
    <row r="131" spans="1:23" x14ac:dyDescent="0.25">
      <c r="A131" s="324" t="s">
        <v>165</v>
      </c>
      <c r="B131" s="45"/>
      <c r="C131" s="287" t="s">
        <v>35</v>
      </c>
      <c r="D131" s="45"/>
      <c r="E131" s="22"/>
      <c r="F131" s="22"/>
      <c r="G131" s="22"/>
      <c r="H131" s="22"/>
      <c r="I131" s="22"/>
      <c r="J131" s="22"/>
      <c r="K131" s="22"/>
      <c r="L131" s="22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1:23" hidden="1" x14ac:dyDescent="0.25">
      <c r="A132" s="320" t="s">
        <v>33</v>
      </c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17"/>
      <c r="N132" s="17"/>
      <c r="O132" s="17"/>
      <c r="P132" s="17"/>
      <c r="Q132" s="61"/>
      <c r="R132" s="61"/>
      <c r="S132" s="17"/>
      <c r="T132" s="17"/>
      <c r="U132" s="17"/>
      <c r="V132" s="17"/>
      <c r="W132" s="17"/>
    </row>
    <row r="133" spans="1:23" hidden="1" x14ac:dyDescent="0.25">
      <c r="A133" s="319" t="s">
        <v>49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x14ac:dyDescent="0.25">
      <c r="A134" s="324" t="s">
        <v>167</v>
      </c>
      <c r="B134" s="45"/>
      <c r="C134" s="287" t="s">
        <v>35</v>
      </c>
      <c r="D134" s="45"/>
      <c r="E134" s="22"/>
      <c r="F134" s="22"/>
      <c r="G134" s="22"/>
      <c r="H134" s="22"/>
      <c r="I134" s="22"/>
      <c r="J134" s="22"/>
      <c r="K134" s="22"/>
      <c r="L134" s="22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hidden="1" x14ac:dyDescent="0.25">
      <c r="A135" s="320" t="s">
        <v>64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hidden="1" x14ac:dyDescent="0.25">
      <c r="A136" s="320" t="s">
        <v>81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1:23" ht="27" customHeight="1" x14ac:dyDescent="0.25">
      <c r="A137" s="331" t="s">
        <v>188</v>
      </c>
      <c r="B137" s="590" t="s">
        <v>189</v>
      </c>
      <c r="C137" s="703"/>
      <c r="D137" s="703"/>
      <c r="E137" s="703"/>
      <c r="F137" s="703"/>
      <c r="G137" s="703"/>
      <c r="H137" s="703"/>
      <c r="I137" s="703"/>
      <c r="J137" s="703"/>
      <c r="K137" s="703"/>
      <c r="L137" s="45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</row>
    <row r="138" spans="1:23" x14ac:dyDescent="0.25">
      <c r="A138" s="320" t="s">
        <v>190</v>
      </c>
      <c r="B138" s="22"/>
      <c r="C138" s="287"/>
      <c r="D138" s="22"/>
      <c r="E138" s="22"/>
      <c r="F138" s="22"/>
      <c r="G138" s="22"/>
      <c r="H138" s="22"/>
      <c r="I138" s="22"/>
      <c r="J138" s="22"/>
      <c r="K138" s="22"/>
      <c r="L138" s="22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x14ac:dyDescent="0.25">
      <c r="A139" s="320" t="s">
        <v>167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1:23" x14ac:dyDescent="0.25">
      <c r="A140" s="331" t="s">
        <v>191</v>
      </c>
      <c r="B140" s="632" t="s">
        <v>192</v>
      </c>
      <c r="C140" s="658"/>
      <c r="D140" s="658"/>
      <c r="E140" s="659"/>
      <c r="F140" s="659"/>
      <c r="G140" s="659"/>
      <c r="H140" s="659"/>
      <c r="I140" s="633"/>
      <c r="J140" s="660"/>
      <c r="K140" s="22"/>
      <c r="L140" s="22"/>
      <c r="M140" s="62"/>
      <c r="N140" s="17"/>
      <c r="O140" s="12"/>
      <c r="P140" s="17"/>
      <c r="Q140" s="17"/>
      <c r="R140" s="12"/>
      <c r="S140" s="17"/>
      <c r="T140" s="17"/>
      <c r="U140" s="17"/>
      <c r="V140" s="12"/>
      <c r="W140" s="17"/>
    </row>
    <row r="141" spans="1:23" x14ac:dyDescent="0.25">
      <c r="A141" s="320" t="s">
        <v>165</v>
      </c>
      <c r="B141" s="32" t="s">
        <v>193</v>
      </c>
      <c r="C141" s="287" t="s">
        <v>35</v>
      </c>
      <c r="D141" s="32"/>
      <c r="E141" s="22"/>
      <c r="F141" s="22"/>
      <c r="G141" s="22"/>
      <c r="H141" s="22"/>
      <c r="I141" s="22"/>
      <c r="J141" s="22"/>
      <c r="K141" s="22"/>
      <c r="L141" s="22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1:23" ht="31.5" x14ac:dyDescent="0.25">
      <c r="A142" s="319" t="s">
        <v>33</v>
      </c>
      <c r="B142" s="45" t="s">
        <v>194</v>
      </c>
      <c r="C142" s="287" t="s">
        <v>35</v>
      </c>
      <c r="D142" s="45"/>
      <c r="E142" s="22"/>
      <c r="F142" s="22"/>
      <c r="G142" s="22"/>
      <c r="H142" s="22"/>
      <c r="I142" s="22"/>
      <c r="J142" s="22"/>
      <c r="K142" s="22"/>
      <c r="L142" s="22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1:23" x14ac:dyDescent="0.25">
      <c r="A143" s="320">
        <v>2</v>
      </c>
      <c r="B143" s="32" t="s">
        <v>195</v>
      </c>
      <c r="C143" s="287" t="s">
        <v>35</v>
      </c>
      <c r="D143" s="32"/>
      <c r="E143" s="22"/>
      <c r="F143" s="22"/>
      <c r="G143" s="22"/>
      <c r="H143" s="22"/>
      <c r="I143" s="22"/>
      <c r="J143" s="22"/>
      <c r="K143" s="22"/>
      <c r="L143" s="22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1:23" x14ac:dyDescent="0.25">
      <c r="A144" s="320" t="s">
        <v>64</v>
      </c>
      <c r="B144" s="63"/>
      <c r="C144" s="287" t="s">
        <v>35</v>
      </c>
      <c r="D144" s="63"/>
      <c r="E144" s="22"/>
      <c r="F144" s="22"/>
      <c r="G144" s="22"/>
      <c r="H144" s="22"/>
      <c r="I144" s="22"/>
      <c r="J144" s="22"/>
      <c r="K144" s="22"/>
      <c r="L144" s="22"/>
      <c r="M144" s="17"/>
      <c r="N144" s="17"/>
      <c r="O144" s="17"/>
      <c r="P144" s="17"/>
      <c r="Q144" s="17"/>
      <c r="R144" s="12"/>
      <c r="S144" s="17"/>
      <c r="T144" s="17"/>
      <c r="U144" s="17"/>
      <c r="V144" s="17"/>
      <c r="W144" s="17"/>
    </row>
    <row r="145" spans="1:23" ht="21" x14ac:dyDescent="0.25">
      <c r="A145" s="320">
        <v>3</v>
      </c>
      <c r="B145" s="45" t="s">
        <v>196</v>
      </c>
      <c r="C145" s="287" t="s">
        <v>35</v>
      </c>
      <c r="D145" s="32"/>
      <c r="E145" s="22"/>
      <c r="F145" s="22"/>
      <c r="G145" s="22"/>
      <c r="H145" s="22"/>
      <c r="I145" s="22"/>
      <c r="J145" s="22"/>
      <c r="K145" s="22"/>
      <c r="L145" s="22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1:23" x14ac:dyDescent="0.25">
      <c r="A146" s="320" t="s">
        <v>197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1:23" x14ac:dyDescent="0.25">
      <c r="A147" s="320" t="s">
        <v>123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1:23" ht="16.7" customHeight="1" x14ac:dyDescent="0.25">
      <c r="A148" s="332" t="s">
        <v>198</v>
      </c>
      <c r="B148" s="590" t="s">
        <v>199</v>
      </c>
      <c r="C148" s="591"/>
      <c r="D148" s="591"/>
      <c r="E148" s="591"/>
      <c r="F148" s="591"/>
      <c r="G148" s="662"/>
      <c r="H148" s="46"/>
      <c r="I148" s="46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</row>
    <row r="149" spans="1:23" x14ac:dyDescent="0.25">
      <c r="A149" s="207"/>
      <c r="B149" s="66"/>
      <c r="C149" s="66"/>
      <c r="D149" s="66"/>
      <c r="E149" s="66"/>
      <c r="F149" s="66"/>
      <c r="G149" s="66"/>
      <c r="H149" s="66"/>
      <c r="I149" s="66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1:23" ht="30" customHeight="1" x14ac:dyDescent="0.25">
      <c r="A150" s="332" t="s">
        <v>200</v>
      </c>
      <c r="B150" s="590" t="s">
        <v>201</v>
      </c>
      <c r="C150" s="703"/>
      <c r="D150" s="703"/>
      <c r="E150" s="703"/>
      <c r="F150" s="703"/>
      <c r="G150" s="703"/>
      <c r="H150" s="703"/>
      <c r="I150" s="703"/>
      <c r="J150" s="703"/>
      <c r="K150" s="703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</row>
    <row r="151" spans="1:23" x14ac:dyDescent="0.25">
      <c r="A151" s="333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</row>
    <row r="152" spans="1:23" ht="12.75" customHeight="1" x14ac:dyDescent="0.25">
      <c r="A152" s="334" t="s">
        <v>202</v>
      </c>
      <c r="B152" s="68" t="s">
        <v>54</v>
      </c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</row>
    <row r="153" spans="1:23" x14ac:dyDescent="0.25">
      <c r="A153" s="335"/>
      <c r="B153" s="69" t="s">
        <v>203</v>
      </c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70">
        <f>SUM(M19+M114+M130+M137+M140+M148+M150+M152)</f>
        <v>7708690</v>
      </c>
      <c r="N153" s="70">
        <f t="shared" ref="N153:S153" si="23">SUM(N19+N114+N130+N137+N140+N148+N150+N152)</f>
        <v>0</v>
      </c>
      <c r="O153" s="70">
        <f t="shared" si="23"/>
        <v>9459267.5600000005</v>
      </c>
      <c r="P153" s="70">
        <f t="shared" si="23"/>
        <v>8271206.7600000007</v>
      </c>
      <c r="Q153" s="70">
        <f t="shared" si="23"/>
        <v>1188060</v>
      </c>
      <c r="R153" s="70">
        <f t="shared" si="23"/>
        <v>8438321.6899999995</v>
      </c>
      <c r="S153" s="70">
        <f t="shared" si="23"/>
        <v>8438321.6899999995</v>
      </c>
      <c r="T153" s="70">
        <f>SUM(T19+T114+T130+T137+T140+T148+T150+T152)</f>
        <v>0</v>
      </c>
      <c r="U153" s="70">
        <f>SUM(U19+U114+U130+U137+U140+U148+U150+U152)</f>
        <v>8434390.6300000008</v>
      </c>
      <c r="V153" s="70">
        <f>SUM(V19+V114+V130+V137+V140+V148+V150+V152)</f>
        <v>8434390.6300000008</v>
      </c>
      <c r="W153" s="70">
        <f>SUM(W19+W114+W130+W137+W140+W148+W150+W152)</f>
        <v>0</v>
      </c>
    </row>
    <row r="154" spans="1:23" x14ac:dyDescent="0.25">
      <c r="A154" s="336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2">
        <f>SUM(M114+M19)</f>
        <v>7708690</v>
      </c>
      <c r="N154" s="72"/>
      <c r="O154" s="72">
        <f t="shared" ref="O154:W154" si="24">SUM(O114+O19)</f>
        <v>9459267.5600000005</v>
      </c>
      <c r="P154" s="72">
        <f t="shared" si="24"/>
        <v>8271206.7600000007</v>
      </c>
      <c r="Q154" s="72">
        <f t="shared" si="24"/>
        <v>1188060</v>
      </c>
      <c r="R154" s="72">
        <f t="shared" si="24"/>
        <v>8438321.6899999995</v>
      </c>
      <c r="S154" s="72">
        <f t="shared" si="24"/>
        <v>8438321.6899999995</v>
      </c>
      <c r="T154" s="72">
        <f t="shared" si="24"/>
        <v>0</v>
      </c>
      <c r="U154" s="72">
        <f t="shared" si="24"/>
        <v>8434390.6300000008</v>
      </c>
      <c r="V154" s="72">
        <f t="shared" si="24"/>
        <v>8434390.6300000008</v>
      </c>
      <c r="W154" s="72">
        <f t="shared" si="24"/>
        <v>0</v>
      </c>
    </row>
    <row r="155" spans="1:23" ht="16.5" customHeight="1" x14ac:dyDescent="0.25">
      <c r="A155" s="337"/>
      <c r="B155" s="73"/>
      <c r="C155" s="73"/>
      <c r="D155" s="73"/>
      <c r="E155" s="73"/>
      <c r="F155" s="73"/>
      <c r="G155" s="73"/>
      <c r="H155" s="73"/>
      <c r="I155" s="73"/>
      <c r="J155" s="73"/>
      <c r="K155" s="74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</row>
    <row r="156" spans="1:23" x14ac:dyDescent="0.25">
      <c r="A156" s="337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</row>
    <row r="157" spans="1:23" x14ac:dyDescent="0.25">
      <c r="A157" s="338" t="s">
        <v>204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3"/>
      <c r="Q157" s="73"/>
      <c r="R157" s="73"/>
      <c r="S157" s="73"/>
      <c r="T157" s="73"/>
      <c r="U157" s="73"/>
      <c r="V157" s="73"/>
      <c r="W157" s="73"/>
    </row>
    <row r="158" spans="1:23" x14ac:dyDescent="0.25">
      <c r="A158" s="338" t="s">
        <v>205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3"/>
      <c r="Q158" s="73"/>
      <c r="R158" s="73"/>
      <c r="S158" s="73"/>
      <c r="T158" s="73"/>
      <c r="U158" s="73"/>
      <c r="V158" s="73"/>
      <c r="W158" s="73"/>
    </row>
    <row r="159" spans="1:23" ht="15.75" customHeight="1" x14ac:dyDescent="0.25">
      <c r="A159" s="338" t="s">
        <v>206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3"/>
      <c r="Q159" s="73"/>
      <c r="R159" s="73"/>
      <c r="S159" s="73"/>
      <c r="T159" s="73"/>
      <c r="U159" s="73"/>
      <c r="V159" s="73"/>
      <c r="W159" s="73"/>
    </row>
    <row r="160" spans="1:23" x14ac:dyDescent="0.25">
      <c r="A160" s="337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</row>
    <row r="161" spans="1:23" ht="12.75" customHeight="1" x14ac:dyDescent="0.25">
      <c r="A161" s="714" t="s">
        <v>7</v>
      </c>
      <c r="B161" s="577" t="s">
        <v>8</v>
      </c>
      <c r="C161" s="577" t="s">
        <v>9</v>
      </c>
      <c r="D161" s="577" t="s">
        <v>10</v>
      </c>
      <c r="E161" s="582" t="s">
        <v>11</v>
      </c>
      <c r="F161" s="583"/>
      <c r="G161" s="583"/>
      <c r="H161" s="76"/>
      <c r="I161" s="584" t="s">
        <v>12</v>
      </c>
      <c r="J161" s="577" t="s">
        <v>13</v>
      </c>
      <c r="K161" s="577" t="s">
        <v>14</v>
      </c>
      <c r="L161" s="77"/>
      <c r="M161" s="282"/>
      <c r="N161" s="282"/>
      <c r="O161" s="282"/>
      <c r="P161" s="282"/>
      <c r="Q161" s="666"/>
      <c r="R161" s="666"/>
      <c r="S161" s="282"/>
      <c r="T161" s="282"/>
      <c r="U161" s="79"/>
      <c r="V161" s="282"/>
      <c r="W161" s="76"/>
    </row>
    <row r="162" spans="1:23" ht="12.75" customHeight="1" x14ac:dyDescent="0.25">
      <c r="A162" s="715"/>
      <c r="B162" s="578"/>
      <c r="C162" s="578"/>
      <c r="D162" s="578"/>
      <c r="E162" s="607" t="s">
        <v>15</v>
      </c>
      <c r="F162" s="608"/>
      <c r="G162" s="608"/>
      <c r="H162" s="609"/>
      <c r="I162" s="585"/>
      <c r="J162" s="578"/>
      <c r="K162" s="578"/>
      <c r="L162" s="667"/>
      <c r="M162" s="668"/>
      <c r="N162" s="668"/>
      <c r="O162" s="668"/>
      <c r="P162" s="668"/>
      <c r="Q162" s="668"/>
      <c r="R162" s="668"/>
      <c r="S162" s="668"/>
      <c r="T162" s="668"/>
      <c r="U162" s="668"/>
      <c r="V162" s="668"/>
      <c r="W162" s="669"/>
    </row>
    <row r="163" spans="1:23" ht="12.75" customHeight="1" x14ac:dyDescent="0.25">
      <c r="A163" s="715"/>
      <c r="B163" s="578"/>
      <c r="C163" s="578"/>
      <c r="D163" s="578"/>
      <c r="E163" s="612" t="s">
        <v>16</v>
      </c>
      <c r="F163" s="612" t="s">
        <v>17</v>
      </c>
      <c r="G163" s="615" t="s">
        <v>18</v>
      </c>
      <c r="H163" s="612" t="s">
        <v>19</v>
      </c>
      <c r="I163" s="585"/>
      <c r="J163" s="578"/>
      <c r="K163" s="578"/>
      <c r="L163" s="598" t="s">
        <v>20</v>
      </c>
      <c r="M163" s="599"/>
      <c r="N163" s="599"/>
      <c r="O163" s="599"/>
      <c r="P163" s="599"/>
      <c r="Q163" s="599"/>
      <c r="R163" s="599"/>
      <c r="S163" s="599"/>
      <c r="T163" s="599"/>
      <c r="U163" s="599"/>
      <c r="V163" s="599"/>
      <c r="W163" s="600"/>
    </row>
    <row r="164" spans="1:23" ht="12.75" customHeight="1" x14ac:dyDescent="0.25">
      <c r="A164" s="715"/>
      <c r="B164" s="578"/>
      <c r="C164" s="578"/>
      <c r="D164" s="578"/>
      <c r="E164" s="613"/>
      <c r="F164" s="613"/>
      <c r="G164" s="616"/>
      <c r="H164" s="613"/>
      <c r="I164" s="585"/>
      <c r="J164" s="578"/>
      <c r="K164" s="578"/>
      <c r="L164" s="577" t="s">
        <v>21</v>
      </c>
      <c r="M164" s="577" t="s">
        <v>207</v>
      </c>
      <c r="N164" s="577" t="s">
        <v>23</v>
      </c>
      <c r="O164" s="587" t="s">
        <v>208</v>
      </c>
      <c r="P164" s="588"/>
      <c r="Q164" s="589"/>
      <c r="R164" s="587" t="s">
        <v>209</v>
      </c>
      <c r="S164" s="588"/>
      <c r="T164" s="589"/>
      <c r="U164" s="670" t="s">
        <v>210</v>
      </c>
      <c r="V164" s="671"/>
      <c r="W164" s="672"/>
    </row>
    <row r="165" spans="1:23" ht="36" customHeight="1" x14ac:dyDescent="0.25">
      <c r="A165" s="716"/>
      <c r="B165" s="579"/>
      <c r="C165" s="579"/>
      <c r="D165" s="579"/>
      <c r="E165" s="614"/>
      <c r="F165" s="614"/>
      <c r="G165" s="617"/>
      <c r="H165" s="614"/>
      <c r="I165" s="586"/>
      <c r="J165" s="579"/>
      <c r="K165" s="579"/>
      <c r="L165" s="579"/>
      <c r="M165" s="579"/>
      <c r="N165" s="579"/>
      <c r="O165" s="12" t="s">
        <v>27</v>
      </c>
      <c r="P165" s="12" t="s">
        <v>28</v>
      </c>
      <c r="Q165" s="12" t="s">
        <v>29</v>
      </c>
      <c r="R165" s="12" t="s">
        <v>27</v>
      </c>
      <c r="S165" s="12" t="s">
        <v>28</v>
      </c>
      <c r="T165" s="12" t="s">
        <v>29</v>
      </c>
      <c r="U165" s="12" t="s">
        <v>27</v>
      </c>
      <c r="V165" s="12" t="s">
        <v>28</v>
      </c>
      <c r="W165" s="12" t="s">
        <v>29</v>
      </c>
    </row>
    <row r="166" spans="1:23" x14ac:dyDescent="0.25">
      <c r="A166" s="314">
        <v>1</v>
      </c>
      <c r="B166" s="12">
        <v>2</v>
      </c>
      <c r="C166" s="12"/>
      <c r="D166" s="12"/>
      <c r="E166" s="12" t="s">
        <v>173</v>
      </c>
      <c r="F166" s="12" t="s">
        <v>177</v>
      </c>
      <c r="G166" s="12">
        <v>5</v>
      </c>
      <c r="H166" s="12">
        <v>6</v>
      </c>
      <c r="I166" s="12">
        <v>7</v>
      </c>
      <c r="J166" s="12">
        <v>8</v>
      </c>
      <c r="K166" s="12">
        <v>9</v>
      </c>
      <c r="L166" s="12">
        <v>10</v>
      </c>
      <c r="M166" s="12">
        <v>11</v>
      </c>
      <c r="N166" s="12">
        <v>12</v>
      </c>
      <c r="O166" s="587" t="s">
        <v>59</v>
      </c>
      <c r="P166" s="588"/>
      <c r="Q166" s="589"/>
      <c r="R166" s="587" t="s">
        <v>211</v>
      </c>
      <c r="S166" s="588"/>
      <c r="T166" s="589"/>
      <c r="U166" s="587" t="s">
        <v>212</v>
      </c>
      <c r="V166" s="588"/>
      <c r="W166" s="589"/>
    </row>
    <row r="167" spans="1:23" ht="24.6" customHeight="1" x14ac:dyDescent="0.25">
      <c r="A167" s="314" t="s">
        <v>30</v>
      </c>
      <c r="B167" s="590" t="s">
        <v>31</v>
      </c>
      <c r="C167" s="591"/>
      <c r="D167" s="591"/>
      <c r="E167" s="591"/>
      <c r="F167" s="591"/>
      <c r="G167" s="591"/>
      <c r="H167" s="662"/>
      <c r="I167" s="17"/>
      <c r="J167" s="17"/>
      <c r="K167" s="17"/>
      <c r="L167" s="17"/>
      <c r="M167" s="80">
        <f t="shared" ref="M167:W167" si="25">SUM(M169+M177+M184+M190+M215)</f>
        <v>81020</v>
      </c>
      <c r="N167" s="80">
        <f t="shared" si="25"/>
        <v>0</v>
      </c>
      <c r="O167" s="80">
        <f t="shared" si="25"/>
        <v>81020</v>
      </c>
      <c r="P167" s="80">
        <f t="shared" si="25"/>
        <v>81020</v>
      </c>
      <c r="Q167" s="80">
        <f t="shared" si="25"/>
        <v>0</v>
      </c>
      <c r="R167" s="80">
        <f t="shared" si="25"/>
        <v>81020</v>
      </c>
      <c r="S167" s="80">
        <f t="shared" si="25"/>
        <v>81020</v>
      </c>
      <c r="T167" s="80">
        <f t="shared" si="25"/>
        <v>0</v>
      </c>
      <c r="U167" s="80">
        <f t="shared" si="25"/>
        <v>81020</v>
      </c>
      <c r="V167" s="80">
        <f t="shared" si="25"/>
        <v>81020</v>
      </c>
      <c r="W167" s="80">
        <f t="shared" si="25"/>
        <v>0</v>
      </c>
    </row>
    <row r="168" spans="1:23" x14ac:dyDescent="0.25">
      <c r="A168" s="207"/>
      <c r="B168" s="670"/>
      <c r="C168" s="671"/>
      <c r="D168" s="671"/>
      <c r="E168" s="671"/>
      <c r="F168" s="671"/>
      <c r="G168" s="672"/>
      <c r="H168" s="17"/>
      <c r="I168" s="673"/>
      <c r="J168" s="674"/>
      <c r="K168" s="17"/>
      <c r="L168" s="17"/>
      <c r="M168" s="17"/>
      <c r="N168" s="17"/>
      <c r="O168" s="23"/>
      <c r="P168" s="23"/>
      <c r="Q168" s="23"/>
      <c r="R168" s="23"/>
      <c r="S168" s="23"/>
      <c r="T168" s="23"/>
      <c r="U168" s="23"/>
      <c r="V168" s="23"/>
      <c r="W168" s="23"/>
    </row>
    <row r="169" spans="1:23" ht="12.75" customHeight="1" x14ac:dyDescent="0.25">
      <c r="A169" s="590" t="s">
        <v>213</v>
      </c>
      <c r="B169" s="591"/>
      <c r="C169" s="591"/>
      <c r="D169" s="591"/>
      <c r="E169" s="591"/>
      <c r="F169" s="591"/>
      <c r="G169" s="591"/>
      <c r="H169" s="591"/>
      <c r="I169" s="591"/>
      <c r="J169" s="591"/>
      <c r="K169" s="591"/>
      <c r="L169" s="17"/>
      <c r="M169" s="17"/>
      <c r="N169" s="17"/>
      <c r="O169" s="23"/>
      <c r="P169" s="23"/>
      <c r="Q169" s="23"/>
      <c r="R169" s="23"/>
      <c r="S169" s="23"/>
      <c r="T169" s="23"/>
      <c r="U169" s="23"/>
      <c r="V169" s="23"/>
      <c r="W169" s="23"/>
    </row>
    <row r="170" spans="1:23" ht="22.5" x14ac:dyDescent="0.25">
      <c r="A170" s="314" t="s">
        <v>33</v>
      </c>
      <c r="B170" s="30" t="s">
        <v>34</v>
      </c>
      <c r="C170" s="81" t="s">
        <v>35</v>
      </c>
      <c r="D170" s="30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23"/>
      <c r="P170" s="23"/>
      <c r="Q170" s="23"/>
      <c r="R170" s="23"/>
      <c r="S170" s="23"/>
      <c r="T170" s="23"/>
      <c r="U170" s="23"/>
      <c r="V170" s="23"/>
      <c r="W170" s="23"/>
    </row>
    <row r="171" spans="1:23" x14ac:dyDescent="0.25">
      <c r="A171" s="314" t="s">
        <v>214</v>
      </c>
      <c r="B171" s="30"/>
      <c r="C171" s="81"/>
      <c r="D171" s="30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23"/>
      <c r="P171" s="23"/>
      <c r="Q171" s="23"/>
      <c r="R171" s="23"/>
      <c r="S171" s="23"/>
      <c r="T171" s="23"/>
      <c r="U171" s="23"/>
      <c r="V171" s="23"/>
      <c r="W171" s="23"/>
    </row>
    <row r="172" spans="1:23" ht="33.75" x14ac:dyDescent="0.25">
      <c r="A172" s="314" t="s">
        <v>49</v>
      </c>
      <c r="B172" s="30" t="s">
        <v>50</v>
      </c>
      <c r="C172" s="81" t="s">
        <v>35</v>
      </c>
      <c r="D172" s="30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23"/>
      <c r="P172" s="23"/>
      <c r="Q172" s="23"/>
      <c r="R172" s="23"/>
      <c r="S172" s="23"/>
      <c r="T172" s="23"/>
      <c r="U172" s="23"/>
      <c r="V172" s="23"/>
      <c r="W172" s="23"/>
    </row>
    <row r="173" spans="1:23" x14ac:dyDescent="0.25">
      <c r="A173" s="314" t="s">
        <v>52</v>
      </c>
      <c r="B173" s="30"/>
      <c r="C173" s="81"/>
      <c r="D173" s="30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23"/>
      <c r="P173" s="23"/>
      <c r="Q173" s="23"/>
      <c r="R173" s="23"/>
      <c r="S173" s="23"/>
      <c r="T173" s="23"/>
      <c r="U173" s="23"/>
      <c r="V173" s="23"/>
      <c r="W173" s="23"/>
    </row>
    <row r="174" spans="1:23" x14ac:dyDescent="0.25">
      <c r="A174" s="314" t="s">
        <v>53</v>
      </c>
      <c r="B174" s="30" t="s">
        <v>54</v>
      </c>
      <c r="C174" s="81" t="s">
        <v>35</v>
      </c>
      <c r="D174" s="30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23"/>
      <c r="P174" s="23"/>
      <c r="Q174" s="23"/>
      <c r="R174" s="23"/>
      <c r="S174" s="23"/>
      <c r="T174" s="23"/>
      <c r="U174" s="23"/>
      <c r="V174" s="23"/>
      <c r="W174" s="23"/>
    </row>
    <row r="175" spans="1:23" x14ac:dyDescent="0.25">
      <c r="A175" s="314" t="s">
        <v>55</v>
      </c>
      <c r="B175" s="30"/>
      <c r="C175" s="30"/>
      <c r="D175" s="30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23"/>
      <c r="P175" s="23"/>
      <c r="Q175" s="23"/>
      <c r="R175" s="23"/>
      <c r="S175" s="23"/>
      <c r="T175" s="23"/>
      <c r="U175" s="23"/>
      <c r="V175" s="23"/>
      <c r="W175" s="23"/>
    </row>
    <row r="176" spans="1:23" x14ac:dyDescent="0.25">
      <c r="A176" s="314"/>
      <c r="B176" s="30"/>
      <c r="C176" s="30"/>
      <c r="D176" s="30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23"/>
      <c r="P176" s="23"/>
      <c r="Q176" s="23"/>
      <c r="R176" s="23"/>
      <c r="S176" s="23"/>
      <c r="T176" s="23"/>
      <c r="U176" s="23"/>
      <c r="V176" s="23"/>
      <c r="W176" s="23"/>
    </row>
    <row r="177" spans="1:23" ht="11.45" customHeight="1" x14ac:dyDescent="0.25">
      <c r="A177" s="590" t="s">
        <v>63</v>
      </c>
      <c r="B177" s="591"/>
      <c r="C177" s="591"/>
      <c r="D177" s="591"/>
      <c r="E177" s="591"/>
      <c r="F177" s="591"/>
      <c r="G177" s="591"/>
      <c r="H177" s="591"/>
      <c r="I177" s="591"/>
      <c r="J177" s="591"/>
      <c r="K177" s="662"/>
      <c r="L177" s="17"/>
      <c r="M177" s="80">
        <f>M178+M180</f>
        <v>81020</v>
      </c>
      <c r="N177" s="80">
        <f>SUM(N178+N180+N182)</f>
        <v>0</v>
      </c>
      <c r="O177" s="80">
        <f>O178+O180</f>
        <v>81020</v>
      </c>
      <c r="P177" s="80">
        <f t="shared" ref="P177:W177" si="26">P178+P180</f>
        <v>81020</v>
      </c>
      <c r="Q177" s="80">
        <f t="shared" si="26"/>
        <v>0</v>
      </c>
      <c r="R177" s="80">
        <f t="shared" si="26"/>
        <v>81020</v>
      </c>
      <c r="S177" s="80">
        <f t="shared" si="26"/>
        <v>81020</v>
      </c>
      <c r="T177" s="80">
        <f t="shared" si="26"/>
        <v>0</v>
      </c>
      <c r="U177" s="80">
        <f t="shared" si="26"/>
        <v>81020</v>
      </c>
      <c r="V177" s="80">
        <f t="shared" si="26"/>
        <v>81020</v>
      </c>
      <c r="W177" s="80">
        <f t="shared" si="26"/>
        <v>0</v>
      </c>
    </row>
    <row r="178" spans="1:23" ht="22.5" x14ac:dyDescent="0.25">
      <c r="A178" s="329" t="s">
        <v>64</v>
      </c>
      <c r="B178" s="30" t="s">
        <v>215</v>
      </c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>
        <f>SUM(M179)</f>
        <v>59797</v>
      </c>
      <c r="N178" s="17"/>
      <c r="O178" s="17">
        <f t="shared" ref="O178:W178" si="27">SUM(O179)</f>
        <v>59797</v>
      </c>
      <c r="P178" s="17">
        <f t="shared" si="27"/>
        <v>59797</v>
      </c>
      <c r="Q178" s="17">
        <f t="shared" si="27"/>
        <v>0</v>
      </c>
      <c r="R178" s="17">
        <f t="shared" si="27"/>
        <v>59797</v>
      </c>
      <c r="S178" s="17">
        <f t="shared" si="27"/>
        <v>59797</v>
      </c>
      <c r="T178" s="17">
        <f t="shared" si="27"/>
        <v>0</v>
      </c>
      <c r="U178" s="17">
        <f t="shared" si="27"/>
        <v>59797</v>
      </c>
      <c r="V178" s="17">
        <f t="shared" si="27"/>
        <v>59797</v>
      </c>
      <c r="W178" s="17">
        <f t="shared" si="27"/>
        <v>0</v>
      </c>
    </row>
    <row r="179" spans="1:23" ht="45" x14ac:dyDescent="0.25">
      <c r="A179" s="329" t="s">
        <v>216</v>
      </c>
      <c r="B179" s="30" t="s">
        <v>217</v>
      </c>
      <c r="C179" s="17"/>
      <c r="D179" s="17"/>
      <c r="E179" s="22" t="s">
        <v>119</v>
      </c>
      <c r="F179" s="22" t="s">
        <v>68</v>
      </c>
      <c r="G179" s="22" t="s">
        <v>218</v>
      </c>
      <c r="H179" s="22" t="s">
        <v>44</v>
      </c>
      <c r="I179" s="17"/>
      <c r="J179" s="17"/>
      <c r="K179" s="17"/>
      <c r="L179" s="17"/>
      <c r="M179" s="17">
        <v>59797</v>
      </c>
      <c r="N179" s="17"/>
      <c r="O179" s="17">
        <v>59797</v>
      </c>
      <c r="P179" s="17">
        <v>59797</v>
      </c>
      <c r="Q179" s="17">
        <v>0</v>
      </c>
      <c r="R179" s="17">
        <v>59797</v>
      </c>
      <c r="S179" s="17">
        <v>59797</v>
      </c>
      <c r="T179" s="17">
        <v>0</v>
      </c>
      <c r="U179" s="17">
        <v>59797</v>
      </c>
      <c r="V179" s="17">
        <v>59797</v>
      </c>
      <c r="W179" s="17">
        <v>0</v>
      </c>
    </row>
    <row r="180" spans="1:23" ht="36.75" customHeight="1" x14ac:dyDescent="0.25">
      <c r="A180" s="329" t="s">
        <v>81</v>
      </c>
      <c r="B180" s="30" t="s">
        <v>219</v>
      </c>
      <c r="C180" s="17"/>
      <c r="D180" s="17"/>
      <c r="E180" s="22" t="s">
        <v>119</v>
      </c>
      <c r="F180" s="22" t="s">
        <v>68</v>
      </c>
      <c r="G180" s="22" t="s">
        <v>218</v>
      </c>
      <c r="H180" s="22" t="s">
        <v>61</v>
      </c>
      <c r="I180" s="17"/>
      <c r="J180" s="17"/>
      <c r="K180" s="17"/>
      <c r="L180" s="17"/>
      <c r="M180" s="17">
        <v>21223</v>
      </c>
      <c r="N180" s="17"/>
      <c r="O180" s="17">
        <v>21223</v>
      </c>
      <c r="P180" s="17">
        <v>21223</v>
      </c>
      <c r="Q180" s="17">
        <f>Q181</f>
        <v>0</v>
      </c>
      <c r="R180" s="17">
        <v>21223</v>
      </c>
      <c r="S180" s="17">
        <v>21223</v>
      </c>
      <c r="T180" s="17">
        <f>T181</f>
        <v>0</v>
      </c>
      <c r="U180" s="17">
        <v>21223</v>
      </c>
      <c r="V180" s="17">
        <v>21223</v>
      </c>
      <c r="W180" s="17">
        <f>W181</f>
        <v>0</v>
      </c>
    </row>
    <row r="181" spans="1:23" ht="45" x14ac:dyDescent="0.25">
      <c r="A181" s="329" t="s">
        <v>83</v>
      </c>
      <c r="B181" s="30" t="s">
        <v>217</v>
      </c>
      <c r="C181" s="17"/>
      <c r="D181" s="17"/>
      <c r="E181" s="22" t="s">
        <v>119</v>
      </c>
      <c r="F181" s="22" t="s">
        <v>68</v>
      </c>
      <c r="G181" s="22" t="s">
        <v>218</v>
      </c>
      <c r="H181" s="22" t="s">
        <v>51</v>
      </c>
      <c r="I181" s="17"/>
      <c r="J181" s="17"/>
      <c r="K181" s="17"/>
      <c r="L181" s="17"/>
      <c r="M181" s="17">
        <v>21223</v>
      </c>
      <c r="N181" s="17"/>
      <c r="O181" s="17">
        <v>21223</v>
      </c>
      <c r="P181" s="17">
        <v>21223</v>
      </c>
      <c r="Q181" s="23">
        <v>0</v>
      </c>
      <c r="R181" s="17">
        <v>21223</v>
      </c>
      <c r="S181" s="17">
        <v>21223</v>
      </c>
      <c r="T181" s="23">
        <v>0</v>
      </c>
      <c r="U181" s="17">
        <v>21223</v>
      </c>
      <c r="V181" s="17">
        <v>21223</v>
      </c>
      <c r="W181" s="23">
        <v>0</v>
      </c>
    </row>
    <row r="182" spans="1:23" ht="12.75" customHeight="1" x14ac:dyDescent="0.25">
      <c r="A182" s="329" t="s">
        <v>85</v>
      </c>
      <c r="B182" s="38" t="s">
        <v>54</v>
      </c>
      <c r="C182" s="17"/>
      <c r="D182" s="17"/>
      <c r="E182" s="22"/>
      <c r="F182" s="22"/>
      <c r="G182" s="22"/>
      <c r="H182" s="22"/>
      <c r="I182" s="17"/>
      <c r="J182" s="17"/>
      <c r="K182" s="17"/>
      <c r="L182" s="17"/>
      <c r="M182" s="17"/>
      <c r="N182" s="17"/>
      <c r="O182" s="23"/>
      <c r="P182" s="23"/>
      <c r="Q182" s="23"/>
      <c r="R182" s="23"/>
      <c r="S182" s="23"/>
      <c r="T182" s="23"/>
      <c r="U182" s="23"/>
      <c r="V182" s="23"/>
      <c r="W182" s="23"/>
    </row>
    <row r="183" spans="1:23" x14ac:dyDescent="0.25">
      <c r="A183" s="329" t="s">
        <v>86</v>
      </c>
      <c r="B183" s="30"/>
      <c r="C183" s="17"/>
      <c r="D183" s="17"/>
      <c r="E183" s="22"/>
      <c r="F183" s="22"/>
      <c r="G183" s="22"/>
      <c r="H183" s="22"/>
      <c r="I183" s="17"/>
      <c r="J183" s="17"/>
      <c r="K183" s="17"/>
      <c r="L183" s="17"/>
      <c r="M183" s="17"/>
      <c r="N183" s="17"/>
      <c r="O183" s="23"/>
      <c r="P183" s="23"/>
      <c r="Q183" s="23"/>
      <c r="R183" s="23"/>
      <c r="S183" s="23"/>
      <c r="T183" s="23"/>
      <c r="U183" s="23"/>
      <c r="V183" s="23"/>
      <c r="W183" s="23"/>
    </row>
    <row r="184" spans="1:23" ht="22.7" customHeight="1" x14ac:dyDescent="0.25">
      <c r="A184" s="675" t="s">
        <v>220</v>
      </c>
      <c r="B184" s="703"/>
      <c r="C184" s="703"/>
      <c r="D184" s="703"/>
      <c r="E184" s="703"/>
      <c r="F184" s="703"/>
      <c r="G184" s="703"/>
      <c r="H184" s="703"/>
      <c r="I184" s="703"/>
      <c r="J184" s="703"/>
      <c r="K184" s="703"/>
      <c r="L184" s="46"/>
      <c r="M184" s="46"/>
      <c r="N184" s="46"/>
      <c r="O184" s="82"/>
      <c r="P184" s="82"/>
      <c r="Q184" s="82"/>
      <c r="R184" s="82"/>
      <c r="S184" s="82"/>
      <c r="T184" s="82"/>
      <c r="U184" s="82"/>
      <c r="V184" s="82"/>
      <c r="W184" s="82"/>
    </row>
    <row r="185" spans="1:23" ht="45" x14ac:dyDescent="0.25">
      <c r="A185" s="339" t="s">
        <v>89</v>
      </c>
      <c r="B185" s="30" t="s">
        <v>90</v>
      </c>
      <c r="C185" s="65"/>
      <c r="D185" s="65"/>
      <c r="E185" s="65"/>
      <c r="F185" s="65"/>
      <c r="G185" s="65"/>
      <c r="H185" s="65"/>
      <c r="I185" s="65"/>
      <c r="J185" s="65"/>
      <c r="K185" s="65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</row>
    <row r="186" spans="1:23" x14ac:dyDescent="0.25">
      <c r="A186" s="340" t="s">
        <v>91</v>
      </c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</row>
    <row r="187" spans="1:23" x14ac:dyDescent="0.25">
      <c r="A187" s="340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</row>
    <row r="188" spans="1:23" ht="22.5" x14ac:dyDescent="0.25">
      <c r="A188" s="329" t="s">
        <v>175</v>
      </c>
      <c r="B188" s="30" t="s">
        <v>124</v>
      </c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x14ac:dyDescent="0.25">
      <c r="A189" s="329" t="s">
        <v>221</v>
      </c>
      <c r="B189" s="30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1:23" ht="32.450000000000003" customHeight="1" x14ac:dyDescent="0.25">
      <c r="A190" s="590" t="s">
        <v>222</v>
      </c>
      <c r="B190" s="703"/>
      <c r="C190" s="703"/>
      <c r="D190" s="703"/>
      <c r="E190" s="703"/>
      <c r="F190" s="703"/>
      <c r="G190" s="703"/>
      <c r="H190" s="703"/>
      <c r="I190" s="703"/>
      <c r="J190" s="703"/>
      <c r="K190" s="703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</row>
    <row r="191" spans="1:23" x14ac:dyDescent="0.25">
      <c r="A191" s="332" t="s">
        <v>126</v>
      </c>
      <c r="B191" s="64" t="s">
        <v>127</v>
      </c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 ht="67.5" x14ac:dyDescent="0.25">
      <c r="A192" s="329" t="s">
        <v>128</v>
      </c>
      <c r="B192" s="84" t="s">
        <v>129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1:23" x14ac:dyDescent="0.25">
      <c r="A193" s="329" t="s">
        <v>130</v>
      </c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1:23" x14ac:dyDescent="0.25">
      <c r="A194" s="329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1:23" ht="22.5" x14ac:dyDescent="0.25">
      <c r="A195" s="329" t="s">
        <v>131</v>
      </c>
      <c r="B195" s="30" t="s">
        <v>132</v>
      </c>
      <c r="C195" s="85" t="s">
        <v>35</v>
      </c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1:23" x14ac:dyDescent="0.25">
      <c r="A196" s="329" t="s">
        <v>133</v>
      </c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 x14ac:dyDescent="0.25">
      <c r="A197" s="329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1:23" ht="22.5" x14ac:dyDescent="0.25">
      <c r="A198" s="329" t="s">
        <v>134</v>
      </c>
      <c r="B198" s="30" t="s">
        <v>135</v>
      </c>
      <c r="C198" s="85" t="s">
        <v>35</v>
      </c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 x14ac:dyDescent="0.25">
      <c r="A199" s="329" t="s">
        <v>136</v>
      </c>
      <c r="B199" s="30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x14ac:dyDescent="0.25">
      <c r="A200" s="329" t="s">
        <v>137</v>
      </c>
      <c r="B200" s="64" t="s">
        <v>138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1:23" ht="67.5" x14ac:dyDescent="0.25">
      <c r="A201" s="329" t="s">
        <v>139</v>
      </c>
      <c r="B201" s="84" t="s">
        <v>140</v>
      </c>
      <c r="C201" s="38"/>
      <c r="D201" s="38"/>
      <c r="E201" s="38"/>
      <c r="F201" s="38"/>
      <c r="G201" s="38"/>
      <c r="H201" s="38"/>
      <c r="I201" s="38"/>
      <c r="J201" s="38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1:23" x14ac:dyDescent="0.25">
      <c r="A202" s="329" t="s">
        <v>130</v>
      </c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23" ht="12.75" customHeight="1" x14ac:dyDescent="0.25">
      <c r="A203" s="329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  <row r="204" spans="1:23" ht="22.5" x14ac:dyDescent="0.25">
      <c r="A204" s="329" t="s">
        <v>141</v>
      </c>
      <c r="B204" s="30" t="s">
        <v>223</v>
      </c>
      <c r="C204" s="85" t="s">
        <v>35</v>
      </c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</row>
    <row r="205" spans="1:23" x14ac:dyDescent="0.25">
      <c r="A205" s="329" t="s">
        <v>143</v>
      </c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23" x14ac:dyDescent="0.25">
      <c r="A206" s="329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</row>
    <row r="207" spans="1:23" ht="27.75" customHeight="1" x14ac:dyDescent="0.25">
      <c r="A207" s="329" t="s">
        <v>144</v>
      </c>
      <c r="B207" s="30" t="s">
        <v>145</v>
      </c>
      <c r="C207" s="85" t="s">
        <v>35</v>
      </c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</row>
    <row r="208" spans="1:23" x14ac:dyDescent="0.25">
      <c r="A208" s="329" t="s">
        <v>146</v>
      </c>
      <c r="B208" s="30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</row>
    <row r="209" spans="1:23" hidden="1" x14ac:dyDescent="0.25">
      <c r="A209" s="329"/>
      <c r="B209" s="30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1:23" ht="15.75" hidden="1" customHeight="1" x14ac:dyDescent="0.25">
      <c r="A210" s="329"/>
      <c r="B210" s="30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 ht="12.75" hidden="1" customHeight="1" x14ac:dyDescent="0.25">
      <c r="A211" s="332" t="s">
        <v>147</v>
      </c>
      <c r="B211" s="590" t="s">
        <v>148</v>
      </c>
      <c r="C211" s="591"/>
      <c r="D211" s="591"/>
      <c r="E211" s="626"/>
      <c r="F211" s="626"/>
      <c r="G211" s="626"/>
      <c r="H211" s="626"/>
      <c r="I211" s="676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</row>
    <row r="212" spans="1:23" hidden="1" x14ac:dyDescent="0.25">
      <c r="A212" s="329" t="s">
        <v>149</v>
      </c>
      <c r="B212" s="30"/>
      <c r="C212" s="85" t="s">
        <v>35</v>
      </c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</row>
    <row r="213" spans="1:23" hidden="1" x14ac:dyDescent="0.25">
      <c r="A213" s="329" t="s">
        <v>150</v>
      </c>
      <c r="B213" s="30"/>
      <c r="C213" s="85" t="s">
        <v>35</v>
      </c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</row>
    <row r="214" spans="1:23" hidden="1" x14ac:dyDescent="0.25">
      <c r="A214" s="329"/>
      <c r="B214" s="17"/>
      <c r="C214" s="52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</row>
    <row r="215" spans="1:23" ht="28.35" customHeight="1" x14ac:dyDescent="0.25">
      <c r="A215" s="590" t="s">
        <v>224</v>
      </c>
      <c r="B215" s="703"/>
      <c r="C215" s="703"/>
      <c r="D215" s="703"/>
      <c r="E215" s="703"/>
      <c r="F215" s="703"/>
      <c r="G215" s="703"/>
      <c r="H215" s="703"/>
      <c r="I215" s="703"/>
      <c r="J215" s="703"/>
      <c r="K215" s="278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</row>
    <row r="216" spans="1:23" x14ac:dyDescent="0.25">
      <c r="A216" s="329" t="s">
        <v>152</v>
      </c>
      <c r="B216" s="17"/>
      <c r="C216" s="52" t="s">
        <v>35</v>
      </c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</row>
    <row r="217" spans="1:23" x14ac:dyDescent="0.25">
      <c r="A217" s="329" t="s">
        <v>153</v>
      </c>
      <c r="B217" s="17"/>
      <c r="C217" s="52" t="s">
        <v>35</v>
      </c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1:23" ht="22.7" customHeight="1" x14ac:dyDescent="0.25">
      <c r="A218" s="590" t="s">
        <v>225</v>
      </c>
      <c r="B218" s="650"/>
      <c r="C218" s="650"/>
      <c r="D218" s="650"/>
      <c r="E218" s="650"/>
      <c r="F218" s="650"/>
      <c r="G218" s="650"/>
      <c r="H218" s="650"/>
      <c r="I218" s="650"/>
      <c r="J218" s="650"/>
      <c r="K218" s="650"/>
      <c r="L218" s="651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1:23" x14ac:dyDescent="0.25">
      <c r="A219" s="329" t="s">
        <v>155</v>
      </c>
      <c r="B219" s="17"/>
      <c r="C219" s="52"/>
      <c r="D219" s="17"/>
      <c r="E219" s="17"/>
      <c r="F219" s="17"/>
      <c r="G219" s="17"/>
      <c r="H219" s="17"/>
      <c r="I219" s="17"/>
      <c r="J219" s="17"/>
      <c r="K219" s="17"/>
      <c r="L219" s="281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 x14ac:dyDescent="0.25">
      <c r="A220" s="329" t="s">
        <v>157</v>
      </c>
      <c r="B220" s="280"/>
      <c r="C220" s="55"/>
      <c r="D220" s="56"/>
      <c r="E220" s="56"/>
      <c r="F220" s="56"/>
      <c r="G220" s="56"/>
      <c r="H220" s="56"/>
      <c r="I220" s="56"/>
      <c r="J220" s="56"/>
      <c r="K220" s="56"/>
      <c r="L220" s="281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1:23" x14ac:dyDescent="0.25">
      <c r="A221" s="329" t="s">
        <v>158</v>
      </c>
      <c r="B221" s="280"/>
      <c r="C221" s="55"/>
      <c r="D221" s="56"/>
      <c r="E221" s="56"/>
      <c r="F221" s="56"/>
      <c r="G221" s="56"/>
      <c r="H221" s="56"/>
      <c r="I221" s="56"/>
      <c r="J221" s="56"/>
      <c r="K221" s="56"/>
      <c r="L221" s="281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ht="15.75" customHeight="1" x14ac:dyDescent="0.25">
      <c r="A222" s="341" t="s">
        <v>163</v>
      </c>
      <c r="B222" s="590" t="s">
        <v>164</v>
      </c>
      <c r="C222" s="591"/>
      <c r="D222" s="591"/>
      <c r="E222" s="591"/>
      <c r="F222" s="591"/>
      <c r="G222" s="591"/>
      <c r="H222" s="591"/>
      <c r="I222" s="591"/>
      <c r="J222" s="591"/>
      <c r="K222" s="591"/>
      <c r="L222" s="662"/>
      <c r="M222" s="12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1:23" ht="31.5" x14ac:dyDescent="0.25">
      <c r="A223" s="329" t="s">
        <v>165</v>
      </c>
      <c r="B223" s="46" t="s">
        <v>166</v>
      </c>
      <c r="C223" s="88" t="s">
        <v>35</v>
      </c>
      <c r="D223" s="64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1:23" x14ac:dyDescent="0.25">
      <c r="A224" s="314" t="s">
        <v>33</v>
      </c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</row>
    <row r="225" spans="1:23" x14ac:dyDescent="0.25">
      <c r="A225" s="329" t="s">
        <v>49</v>
      </c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</row>
    <row r="226" spans="1:23" ht="42" x14ac:dyDescent="0.25">
      <c r="A226" s="329" t="s">
        <v>167</v>
      </c>
      <c r="B226" s="46" t="s">
        <v>168</v>
      </c>
      <c r="C226" s="85" t="s">
        <v>35</v>
      </c>
      <c r="D226" s="85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</row>
    <row r="227" spans="1:23" x14ac:dyDescent="0.25">
      <c r="A227" s="329" t="s">
        <v>64</v>
      </c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 x14ac:dyDescent="0.25">
      <c r="A228" s="329" t="s">
        <v>171</v>
      </c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</row>
    <row r="229" spans="1:23" ht="31.5" x14ac:dyDescent="0.25">
      <c r="A229" s="332" t="s">
        <v>173</v>
      </c>
      <c r="B229" s="46" t="s">
        <v>174</v>
      </c>
      <c r="C229" s="85" t="s">
        <v>35</v>
      </c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</row>
    <row r="230" spans="1:23" ht="15.75" customHeight="1" x14ac:dyDescent="0.25">
      <c r="A230" s="329" t="s">
        <v>175</v>
      </c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</row>
    <row r="231" spans="1:23" x14ac:dyDescent="0.25">
      <c r="A231" s="329" t="s">
        <v>176</v>
      </c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</row>
    <row r="232" spans="1:23" x14ac:dyDescent="0.25">
      <c r="A232" s="332" t="s">
        <v>177</v>
      </c>
      <c r="B232" s="64" t="s">
        <v>178</v>
      </c>
      <c r="C232" s="85" t="s">
        <v>35</v>
      </c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</row>
    <row r="233" spans="1:23" x14ac:dyDescent="0.25">
      <c r="A233" s="329" t="s">
        <v>179</v>
      </c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</row>
    <row r="234" spans="1:23" x14ac:dyDescent="0.25">
      <c r="A234" s="329" t="s">
        <v>180</v>
      </c>
      <c r="B234" s="64" t="s">
        <v>181</v>
      </c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</row>
    <row r="235" spans="1:23" x14ac:dyDescent="0.25">
      <c r="A235" s="329" t="s">
        <v>182</v>
      </c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</row>
    <row r="236" spans="1:23" x14ac:dyDescent="0.25">
      <c r="A236" s="332" t="s">
        <v>183</v>
      </c>
      <c r="B236" s="64" t="s">
        <v>184</v>
      </c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</row>
    <row r="237" spans="1:23" ht="15.75" customHeight="1" x14ac:dyDescent="0.25">
      <c r="A237" s="329" t="s">
        <v>185</v>
      </c>
      <c r="B237" s="17"/>
      <c r="C237" s="17"/>
      <c r="D237" s="17"/>
      <c r="E237" s="17"/>
      <c r="F237" s="17"/>
      <c r="G237" s="17"/>
      <c r="H237" s="17"/>
      <c r="I237" s="17"/>
      <c r="J237" s="278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</row>
    <row r="238" spans="1:23" ht="25.5" customHeight="1" x14ac:dyDescent="0.25">
      <c r="A238" s="341" t="s">
        <v>186</v>
      </c>
      <c r="B238" s="632" t="s">
        <v>187</v>
      </c>
      <c r="C238" s="633"/>
      <c r="D238" s="633"/>
      <c r="E238" s="633"/>
      <c r="F238" s="633"/>
      <c r="G238" s="633"/>
      <c r="H238" s="633"/>
      <c r="I238" s="633"/>
      <c r="J238" s="633"/>
      <c r="K238" s="633"/>
      <c r="L238" s="278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</row>
    <row r="239" spans="1:23" x14ac:dyDescent="0.25">
      <c r="A239" s="332" t="s">
        <v>165</v>
      </c>
      <c r="B239" s="46"/>
      <c r="C239" s="85" t="s">
        <v>35</v>
      </c>
      <c r="D239" s="46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</row>
    <row r="240" spans="1:23" ht="15.75" hidden="1" customHeight="1" x14ac:dyDescent="0.25">
      <c r="A240" s="329" t="s">
        <v>33</v>
      </c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61"/>
      <c r="R240" s="61"/>
      <c r="S240" s="17"/>
      <c r="T240" s="17"/>
      <c r="U240" s="17"/>
      <c r="V240" s="17"/>
      <c r="W240" s="17"/>
    </row>
    <row r="241" spans="1:23" hidden="1" x14ac:dyDescent="0.25">
      <c r="A241" s="314" t="s">
        <v>49</v>
      </c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</row>
    <row r="242" spans="1:23" x14ac:dyDescent="0.25">
      <c r="A242" s="332" t="s">
        <v>167</v>
      </c>
      <c r="B242" s="46"/>
      <c r="C242" s="85" t="s">
        <v>35</v>
      </c>
      <c r="D242" s="46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</row>
    <row r="243" spans="1:23" hidden="1" x14ac:dyDescent="0.25">
      <c r="A243" s="329" t="s">
        <v>64</v>
      </c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</row>
    <row r="244" spans="1:23" hidden="1" x14ac:dyDescent="0.25">
      <c r="A244" s="329" t="s">
        <v>81</v>
      </c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</row>
    <row r="245" spans="1:23" ht="25.35" customHeight="1" x14ac:dyDescent="0.25">
      <c r="A245" s="341" t="s">
        <v>188</v>
      </c>
      <c r="B245" s="590" t="s">
        <v>189</v>
      </c>
      <c r="C245" s="703"/>
      <c r="D245" s="703"/>
      <c r="E245" s="703"/>
      <c r="F245" s="703"/>
      <c r="G245" s="703"/>
      <c r="H245" s="703"/>
      <c r="I245" s="703"/>
      <c r="J245" s="703"/>
      <c r="K245" s="703"/>
      <c r="L245" s="703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</row>
    <row r="246" spans="1:23" x14ac:dyDescent="0.25">
      <c r="A246" s="329" t="s">
        <v>190</v>
      </c>
      <c r="B246" s="17"/>
      <c r="C246" s="85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</row>
    <row r="247" spans="1:23" x14ac:dyDescent="0.25">
      <c r="A247" s="329" t="s">
        <v>167</v>
      </c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</row>
    <row r="248" spans="1:23" ht="15.75" customHeight="1" x14ac:dyDescent="0.25">
      <c r="A248" s="341" t="s">
        <v>191</v>
      </c>
      <c r="B248" s="590" t="s">
        <v>192</v>
      </c>
      <c r="C248" s="591"/>
      <c r="D248" s="591"/>
      <c r="E248" s="591"/>
      <c r="F248" s="591"/>
      <c r="G248" s="591"/>
      <c r="H248" s="591"/>
      <c r="I248" s="591"/>
      <c r="J248" s="662"/>
      <c r="K248" s="17"/>
      <c r="L248" s="17"/>
      <c r="M248" s="62"/>
      <c r="N248" s="17"/>
      <c r="O248" s="12"/>
      <c r="P248" s="17"/>
      <c r="Q248" s="17"/>
      <c r="R248" s="12"/>
      <c r="S248" s="17"/>
      <c r="T248" s="17"/>
      <c r="U248" s="17"/>
      <c r="V248" s="12"/>
      <c r="W248" s="17"/>
    </row>
    <row r="249" spans="1:23" x14ac:dyDescent="0.25">
      <c r="A249" s="329" t="s">
        <v>165</v>
      </c>
      <c r="B249" s="64" t="s">
        <v>193</v>
      </c>
      <c r="C249" s="85" t="s">
        <v>35</v>
      </c>
      <c r="D249" s="64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</row>
    <row r="250" spans="1:23" ht="24" customHeight="1" x14ac:dyDescent="0.25">
      <c r="A250" s="314" t="s">
        <v>33</v>
      </c>
      <c r="B250" s="46" t="s">
        <v>194</v>
      </c>
      <c r="C250" s="85" t="s">
        <v>35</v>
      </c>
      <c r="D250" s="46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</row>
    <row r="251" spans="1:23" x14ac:dyDescent="0.25">
      <c r="A251" s="329">
        <v>2</v>
      </c>
      <c r="B251" s="64" t="s">
        <v>195</v>
      </c>
      <c r="C251" s="85" t="s">
        <v>35</v>
      </c>
      <c r="D251" s="64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</row>
    <row r="252" spans="1:23" x14ac:dyDescent="0.25">
      <c r="A252" s="329" t="s">
        <v>64</v>
      </c>
      <c r="B252" s="80"/>
      <c r="C252" s="85" t="s">
        <v>35</v>
      </c>
      <c r="D252" s="80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2"/>
      <c r="S252" s="17"/>
      <c r="T252" s="17"/>
      <c r="U252" s="17"/>
      <c r="V252" s="17"/>
      <c r="W252" s="17"/>
    </row>
    <row r="253" spans="1:23" ht="21" x14ac:dyDescent="0.25">
      <c r="A253" s="329">
        <v>3</v>
      </c>
      <c r="B253" s="46" t="s">
        <v>196</v>
      </c>
      <c r="C253" s="85" t="s">
        <v>35</v>
      </c>
      <c r="D253" s="64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</row>
    <row r="254" spans="1:23" x14ac:dyDescent="0.25">
      <c r="A254" s="329" t="s">
        <v>197</v>
      </c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</row>
    <row r="255" spans="1:23" x14ac:dyDescent="0.25">
      <c r="A255" s="329" t="s">
        <v>123</v>
      </c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</row>
    <row r="256" spans="1:23" x14ac:dyDescent="0.25">
      <c r="A256" s="332" t="s">
        <v>198</v>
      </c>
      <c r="B256" s="590" t="s">
        <v>199</v>
      </c>
      <c r="C256" s="626"/>
      <c r="D256" s="626"/>
      <c r="E256" s="626"/>
      <c r="F256" s="626"/>
      <c r="G256" s="626"/>
      <c r="H256" s="626"/>
      <c r="I256" s="626"/>
      <c r="J256" s="626"/>
      <c r="K256" s="626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</row>
    <row r="257" spans="1:23" x14ac:dyDescent="0.25">
      <c r="A257" s="207"/>
      <c r="B257" s="66"/>
      <c r="C257" s="66"/>
      <c r="D257" s="66"/>
      <c r="E257" s="66"/>
      <c r="F257" s="66"/>
      <c r="G257" s="66"/>
      <c r="H257" s="66"/>
      <c r="I257" s="66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</row>
    <row r="258" spans="1:23" ht="29.45" customHeight="1" x14ac:dyDescent="0.25">
      <c r="A258" s="332" t="s">
        <v>200</v>
      </c>
      <c r="B258" s="590" t="s">
        <v>201</v>
      </c>
      <c r="C258" s="703"/>
      <c r="D258" s="703"/>
      <c r="E258" s="703"/>
      <c r="F258" s="703"/>
      <c r="G258" s="703"/>
      <c r="H258" s="703"/>
      <c r="I258" s="703"/>
      <c r="J258" s="703"/>
      <c r="K258" s="703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</row>
    <row r="259" spans="1:23" x14ac:dyDescent="0.25">
      <c r="A259" s="333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</row>
    <row r="260" spans="1:23" x14ac:dyDescent="0.25">
      <c r="A260" s="334" t="s">
        <v>202</v>
      </c>
      <c r="B260" s="68" t="s">
        <v>54</v>
      </c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</row>
    <row r="261" spans="1:23" x14ac:dyDescent="0.25">
      <c r="A261" s="335"/>
      <c r="B261" s="69" t="s">
        <v>203</v>
      </c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>
        <f t="shared" ref="M261:W261" si="28">SUM(M167+M222+M238+M245+M248+M256+M258+M260)</f>
        <v>81020</v>
      </c>
      <c r="N261" s="69">
        <f t="shared" si="28"/>
        <v>0</v>
      </c>
      <c r="O261" s="69">
        <f t="shared" si="28"/>
        <v>81020</v>
      </c>
      <c r="P261" s="69">
        <f t="shared" si="28"/>
        <v>81020</v>
      </c>
      <c r="Q261" s="69">
        <f t="shared" si="28"/>
        <v>0</v>
      </c>
      <c r="R261" s="69">
        <f t="shared" si="28"/>
        <v>81020</v>
      </c>
      <c r="S261" s="69">
        <f t="shared" si="28"/>
        <v>81020</v>
      </c>
      <c r="T261" s="69">
        <f t="shared" si="28"/>
        <v>0</v>
      </c>
      <c r="U261" s="69">
        <f t="shared" si="28"/>
        <v>81020</v>
      </c>
      <c r="V261" s="69">
        <f t="shared" si="28"/>
        <v>81020</v>
      </c>
      <c r="W261" s="69">
        <f t="shared" si="28"/>
        <v>0</v>
      </c>
    </row>
    <row r="262" spans="1:23" x14ac:dyDescent="0.25">
      <c r="A262" s="335"/>
      <c r="B262" s="69" t="s">
        <v>226</v>
      </c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70">
        <f>SUM(M261+M153)</f>
        <v>7789710</v>
      </c>
      <c r="N262" s="70">
        <f t="shared" ref="N262:W262" si="29">SUM(N261+N153)</f>
        <v>0</v>
      </c>
      <c r="O262" s="70">
        <f>SUM(O261+O153)</f>
        <v>9540287.5600000005</v>
      </c>
      <c r="P262" s="70">
        <f t="shared" si="29"/>
        <v>8352226.7600000007</v>
      </c>
      <c r="Q262" s="70">
        <f t="shared" si="29"/>
        <v>1188060</v>
      </c>
      <c r="R262" s="70">
        <f t="shared" si="29"/>
        <v>8519341.6899999995</v>
      </c>
      <c r="S262" s="70">
        <f t="shared" si="29"/>
        <v>8519341.6899999995</v>
      </c>
      <c r="T262" s="70">
        <f t="shared" si="29"/>
        <v>0</v>
      </c>
      <c r="U262" s="70">
        <f>SUM(U261+U153)</f>
        <v>8515410.6300000008</v>
      </c>
      <c r="V262" s="70">
        <f t="shared" si="29"/>
        <v>8515410.6300000008</v>
      </c>
      <c r="W262" s="70">
        <f t="shared" si="29"/>
        <v>0</v>
      </c>
    </row>
    <row r="263" spans="1:23" x14ac:dyDescent="0.25">
      <c r="A263" s="336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2"/>
      <c r="N263" s="72"/>
      <c r="O263" s="72"/>
      <c r="P263" s="72"/>
      <c r="Q263" s="72">
        <f>Q262-1188060</f>
        <v>0</v>
      </c>
      <c r="R263" s="72"/>
      <c r="S263" s="72"/>
      <c r="T263" s="72"/>
      <c r="U263" s="72"/>
      <c r="V263" s="72"/>
      <c r="W263" s="72"/>
    </row>
    <row r="264" spans="1:23" x14ac:dyDescent="0.25">
      <c r="A264" s="336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</row>
    <row r="265" spans="1:23" x14ac:dyDescent="0.25">
      <c r="A265" s="336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</row>
    <row r="266" spans="1:23" x14ac:dyDescent="0.25">
      <c r="A266" s="336"/>
      <c r="B266" s="71" t="s">
        <v>227</v>
      </c>
      <c r="C266" s="71"/>
      <c r="D266" s="71" t="s">
        <v>228</v>
      </c>
      <c r="E266" s="71"/>
      <c r="F266" s="71"/>
      <c r="G266" s="71"/>
      <c r="H266" s="71"/>
      <c r="I266" s="71"/>
      <c r="J266" s="71"/>
      <c r="K266" s="71"/>
      <c r="L266" s="71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</row>
    <row r="267" spans="1:23" x14ac:dyDescent="0.25">
      <c r="A267" s="336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</row>
    <row r="268" spans="1:23" x14ac:dyDescent="0.25">
      <c r="A268" s="336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</row>
    <row r="269" spans="1:23" x14ac:dyDescent="0.25">
      <c r="A269" s="336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</row>
    <row r="270" spans="1:23" x14ac:dyDescent="0.25">
      <c r="A270" s="336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</row>
    <row r="271" spans="1:23" x14ac:dyDescent="0.25">
      <c r="A271" s="336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</row>
    <row r="272" spans="1:23" x14ac:dyDescent="0.25">
      <c r="B272" s="307" t="s">
        <v>229</v>
      </c>
    </row>
  </sheetData>
  <mergeCells count="115">
    <mergeCell ref="B258:K258"/>
    <mergeCell ref="A218:L218"/>
    <mergeCell ref="B222:L222"/>
    <mergeCell ref="B238:K238"/>
    <mergeCell ref="B245:L245"/>
    <mergeCell ref="B248:J248"/>
    <mergeCell ref="B256:K256"/>
    <mergeCell ref="A169:K169"/>
    <mergeCell ref="A177:K177"/>
    <mergeCell ref="A184:K184"/>
    <mergeCell ref="A190:K190"/>
    <mergeCell ref="B211:I211"/>
    <mergeCell ref="A215:J215"/>
    <mergeCell ref="U164:W164"/>
    <mergeCell ref="O166:Q166"/>
    <mergeCell ref="R166:T166"/>
    <mergeCell ref="U166:W166"/>
    <mergeCell ref="B167:H167"/>
    <mergeCell ref="B168:G168"/>
    <mergeCell ref="I168:J168"/>
    <mergeCell ref="S162:W162"/>
    <mergeCell ref="E163:E165"/>
    <mergeCell ref="F163:F165"/>
    <mergeCell ref="G163:G165"/>
    <mergeCell ref="H163:H165"/>
    <mergeCell ref="L163:W163"/>
    <mergeCell ref="L164:L165"/>
    <mergeCell ref="M164:M165"/>
    <mergeCell ref="N164:N165"/>
    <mergeCell ref="O164:Q164"/>
    <mergeCell ref="J161:J165"/>
    <mergeCell ref="K161:K165"/>
    <mergeCell ref="Q161:R161"/>
    <mergeCell ref="E162:H162"/>
    <mergeCell ref="L162:P162"/>
    <mergeCell ref="Q162:R162"/>
    <mergeCell ref="R164:T164"/>
    <mergeCell ref="B137:K137"/>
    <mergeCell ref="B140:J140"/>
    <mergeCell ref="B148:G148"/>
    <mergeCell ref="B150:K150"/>
    <mergeCell ref="A161:A165"/>
    <mergeCell ref="B161:B165"/>
    <mergeCell ref="C161:C165"/>
    <mergeCell ref="D161:D165"/>
    <mergeCell ref="E161:G161"/>
    <mergeCell ref="I161:I165"/>
    <mergeCell ref="A79:K79"/>
    <mergeCell ref="B100:K100"/>
    <mergeCell ref="A104:K104"/>
    <mergeCell ref="A107:L107"/>
    <mergeCell ref="B114:L114"/>
    <mergeCell ref="B130:K130"/>
    <mergeCell ref="J66:J69"/>
    <mergeCell ref="K66:K69"/>
    <mergeCell ref="E67:G67"/>
    <mergeCell ref="E68:G68"/>
    <mergeCell ref="E69:G69"/>
    <mergeCell ref="A70:A71"/>
    <mergeCell ref="B70:B71"/>
    <mergeCell ref="B51:B52"/>
    <mergeCell ref="A53:K53"/>
    <mergeCell ref="A56:A57"/>
    <mergeCell ref="B56:B57"/>
    <mergeCell ref="A58:A69"/>
    <mergeCell ref="B58:B69"/>
    <mergeCell ref="E62:G62"/>
    <mergeCell ref="E63:G63"/>
    <mergeCell ref="E66:G66"/>
    <mergeCell ref="I66:I69"/>
    <mergeCell ref="A36:A39"/>
    <mergeCell ref="B36:B39"/>
    <mergeCell ref="I37:I39"/>
    <mergeCell ref="A40:A44"/>
    <mergeCell ref="B40:B44"/>
    <mergeCell ref="B47:B48"/>
    <mergeCell ref="A21:K21"/>
    <mergeCell ref="I22:I24"/>
    <mergeCell ref="A23:A26"/>
    <mergeCell ref="B23:B26"/>
    <mergeCell ref="I25:I26"/>
    <mergeCell ref="A34:K34"/>
    <mergeCell ref="O18:Q18"/>
    <mergeCell ref="R18:T18"/>
    <mergeCell ref="U18:W18"/>
    <mergeCell ref="B19:H19"/>
    <mergeCell ref="B20:G20"/>
    <mergeCell ref="I20:J20"/>
    <mergeCell ref="L15:W15"/>
    <mergeCell ref="L16:L17"/>
    <mergeCell ref="M16:M17"/>
    <mergeCell ref="N16:N17"/>
    <mergeCell ref="O16:Q16"/>
    <mergeCell ref="R16:T16"/>
    <mergeCell ref="U16:W16"/>
    <mergeCell ref="K13:K17"/>
    <mergeCell ref="Q13:R13"/>
    <mergeCell ref="E14:H14"/>
    <mergeCell ref="L14:P14"/>
    <mergeCell ref="Q14:R14"/>
    <mergeCell ref="S14:W14"/>
    <mergeCell ref="E15:E17"/>
    <mergeCell ref="F15:F17"/>
    <mergeCell ref="G15:G17"/>
    <mergeCell ref="H15:H17"/>
    <mergeCell ref="A6:W6"/>
    <mergeCell ref="A8:W8"/>
    <mergeCell ref="A10:W10"/>
    <mergeCell ref="A13:A17"/>
    <mergeCell ref="B13:B17"/>
    <mergeCell ref="C13:C17"/>
    <mergeCell ref="D13:D17"/>
    <mergeCell ref="E13:G13"/>
    <mergeCell ref="I13:I17"/>
    <mergeCell ref="J13:J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7"/>
  <sheetViews>
    <sheetView topLeftCell="A233" workbookViewId="0">
      <selection activeCell="S49" sqref="S49"/>
    </sheetView>
  </sheetViews>
  <sheetFormatPr defaultRowHeight="12.75" x14ac:dyDescent="0.2"/>
  <cols>
    <col min="1" max="1" width="5.42578125" style="91" customWidth="1"/>
    <col min="2" max="2" width="24.85546875" style="90" customWidth="1"/>
    <col min="3" max="3" width="12.5703125" style="91" customWidth="1"/>
    <col min="4" max="4" width="9.5703125" style="91" customWidth="1"/>
    <col min="5" max="5" width="6.140625" style="91" customWidth="1"/>
    <col min="6" max="6" width="6.85546875" style="91" customWidth="1"/>
    <col min="7" max="7" width="9.85546875" style="91" customWidth="1"/>
    <col min="8" max="8" width="5.5703125" style="91" customWidth="1"/>
    <col min="9" max="9" width="13.5703125" style="91" customWidth="1"/>
    <col min="10" max="10" width="11.5703125" style="91" customWidth="1"/>
    <col min="11" max="11" width="9.5703125" style="91" customWidth="1"/>
    <col min="12" max="12" width="2.5703125" style="91" customWidth="1"/>
    <col min="13" max="13" width="8.85546875" style="91" customWidth="1"/>
    <col min="14" max="14" width="2.42578125" style="91" customWidth="1"/>
    <col min="15" max="15" width="9.140625" style="91"/>
    <col min="16" max="16" width="9" style="91" customWidth="1"/>
    <col min="17" max="17" width="9.7109375" style="91" customWidth="1"/>
    <col min="18" max="18" width="9.5703125" style="91" customWidth="1"/>
    <col min="19" max="19" width="9.7109375" style="91" customWidth="1"/>
    <col min="20" max="22" width="9.140625" style="91"/>
    <col min="23" max="23" width="8.5703125" style="91" customWidth="1"/>
    <col min="24" max="24" width="1" style="91" customWidth="1"/>
    <col min="25" max="256" width="9.140625" style="91"/>
    <col min="257" max="257" width="5.42578125" style="91" customWidth="1"/>
    <col min="258" max="258" width="24.85546875" style="91" customWidth="1"/>
    <col min="259" max="259" width="12.5703125" style="91" customWidth="1"/>
    <col min="260" max="260" width="9.5703125" style="91" customWidth="1"/>
    <col min="261" max="261" width="6.140625" style="91" customWidth="1"/>
    <col min="262" max="262" width="6.85546875" style="91" customWidth="1"/>
    <col min="263" max="263" width="9.85546875" style="91" customWidth="1"/>
    <col min="264" max="264" width="5.5703125" style="91" customWidth="1"/>
    <col min="265" max="265" width="13.5703125" style="91" customWidth="1"/>
    <col min="266" max="266" width="11.5703125" style="91" customWidth="1"/>
    <col min="267" max="267" width="9.5703125" style="91" customWidth="1"/>
    <col min="268" max="268" width="2.5703125" style="91" customWidth="1"/>
    <col min="269" max="269" width="8.85546875" style="91" customWidth="1"/>
    <col min="270" max="270" width="2.42578125" style="91" customWidth="1"/>
    <col min="271" max="271" width="9.140625" style="91"/>
    <col min="272" max="272" width="9" style="91" customWidth="1"/>
    <col min="273" max="273" width="9.7109375" style="91" customWidth="1"/>
    <col min="274" max="274" width="9.5703125" style="91" customWidth="1"/>
    <col min="275" max="275" width="9.7109375" style="91" customWidth="1"/>
    <col min="276" max="278" width="9.140625" style="91"/>
    <col min="279" max="279" width="8.5703125" style="91" customWidth="1"/>
    <col min="280" max="280" width="1" style="91" customWidth="1"/>
    <col min="281" max="512" width="9.140625" style="91"/>
    <col min="513" max="513" width="5.42578125" style="91" customWidth="1"/>
    <col min="514" max="514" width="24.85546875" style="91" customWidth="1"/>
    <col min="515" max="515" width="12.5703125" style="91" customWidth="1"/>
    <col min="516" max="516" width="9.5703125" style="91" customWidth="1"/>
    <col min="517" max="517" width="6.140625" style="91" customWidth="1"/>
    <col min="518" max="518" width="6.85546875" style="91" customWidth="1"/>
    <col min="519" max="519" width="9.85546875" style="91" customWidth="1"/>
    <col min="520" max="520" width="5.5703125" style="91" customWidth="1"/>
    <col min="521" max="521" width="13.5703125" style="91" customWidth="1"/>
    <col min="522" max="522" width="11.5703125" style="91" customWidth="1"/>
    <col min="523" max="523" width="9.5703125" style="91" customWidth="1"/>
    <col min="524" max="524" width="2.5703125" style="91" customWidth="1"/>
    <col min="525" max="525" width="8.85546875" style="91" customWidth="1"/>
    <col min="526" max="526" width="2.42578125" style="91" customWidth="1"/>
    <col min="527" max="527" width="9.140625" style="91"/>
    <col min="528" max="528" width="9" style="91" customWidth="1"/>
    <col min="529" max="529" width="9.7109375" style="91" customWidth="1"/>
    <col min="530" max="530" width="9.5703125" style="91" customWidth="1"/>
    <col min="531" max="531" width="9.7109375" style="91" customWidth="1"/>
    <col min="532" max="534" width="9.140625" style="91"/>
    <col min="535" max="535" width="8.5703125" style="91" customWidth="1"/>
    <col min="536" max="536" width="1" style="91" customWidth="1"/>
    <col min="537" max="768" width="9.140625" style="91"/>
    <col min="769" max="769" width="5.42578125" style="91" customWidth="1"/>
    <col min="770" max="770" width="24.85546875" style="91" customWidth="1"/>
    <col min="771" max="771" width="12.5703125" style="91" customWidth="1"/>
    <col min="772" max="772" width="9.5703125" style="91" customWidth="1"/>
    <col min="773" max="773" width="6.140625" style="91" customWidth="1"/>
    <col min="774" max="774" width="6.85546875" style="91" customWidth="1"/>
    <col min="775" max="775" width="9.85546875" style="91" customWidth="1"/>
    <col min="776" max="776" width="5.5703125" style="91" customWidth="1"/>
    <col min="777" max="777" width="13.5703125" style="91" customWidth="1"/>
    <col min="778" max="778" width="11.5703125" style="91" customWidth="1"/>
    <col min="779" max="779" width="9.5703125" style="91" customWidth="1"/>
    <col min="780" max="780" width="2.5703125" style="91" customWidth="1"/>
    <col min="781" max="781" width="8.85546875" style="91" customWidth="1"/>
    <col min="782" max="782" width="2.42578125" style="91" customWidth="1"/>
    <col min="783" max="783" width="9.140625" style="91"/>
    <col min="784" max="784" width="9" style="91" customWidth="1"/>
    <col min="785" max="785" width="9.7109375" style="91" customWidth="1"/>
    <col min="786" max="786" width="9.5703125" style="91" customWidth="1"/>
    <col min="787" max="787" width="9.7109375" style="91" customWidth="1"/>
    <col min="788" max="790" width="9.140625" style="91"/>
    <col min="791" max="791" width="8.5703125" style="91" customWidth="1"/>
    <col min="792" max="792" width="1" style="91" customWidth="1"/>
    <col min="793" max="1024" width="9.140625" style="91"/>
    <col min="1025" max="1025" width="5.42578125" style="91" customWidth="1"/>
    <col min="1026" max="1026" width="24.85546875" style="91" customWidth="1"/>
    <col min="1027" max="1027" width="12.5703125" style="91" customWidth="1"/>
    <col min="1028" max="1028" width="9.5703125" style="91" customWidth="1"/>
    <col min="1029" max="1029" width="6.140625" style="91" customWidth="1"/>
    <col min="1030" max="1030" width="6.85546875" style="91" customWidth="1"/>
    <col min="1031" max="1031" width="9.85546875" style="91" customWidth="1"/>
    <col min="1032" max="1032" width="5.5703125" style="91" customWidth="1"/>
    <col min="1033" max="1033" width="13.5703125" style="91" customWidth="1"/>
    <col min="1034" max="1034" width="11.5703125" style="91" customWidth="1"/>
    <col min="1035" max="1035" width="9.5703125" style="91" customWidth="1"/>
    <col min="1036" max="1036" width="2.5703125" style="91" customWidth="1"/>
    <col min="1037" max="1037" width="8.85546875" style="91" customWidth="1"/>
    <col min="1038" max="1038" width="2.42578125" style="91" customWidth="1"/>
    <col min="1039" max="1039" width="9.140625" style="91"/>
    <col min="1040" max="1040" width="9" style="91" customWidth="1"/>
    <col min="1041" max="1041" width="9.7109375" style="91" customWidth="1"/>
    <col min="1042" max="1042" width="9.5703125" style="91" customWidth="1"/>
    <col min="1043" max="1043" width="9.7109375" style="91" customWidth="1"/>
    <col min="1044" max="1046" width="9.140625" style="91"/>
    <col min="1047" max="1047" width="8.5703125" style="91" customWidth="1"/>
    <col min="1048" max="1048" width="1" style="91" customWidth="1"/>
    <col min="1049" max="1280" width="9.140625" style="91"/>
    <col min="1281" max="1281" width="5.42578125" style="91" customWidth="1"/>
    <col min="1282" max="1282" width="24.85546875" style="91" customWidth="1"/>
    <col min="1283" max="1283" width="12.5703125" style="91" customWidth="1"/>
    <col min="1284" max="1284" width="9.5703125" style="91" customWidth="1"/>
    <col min="1285" max="1285" width="6.140625" style="91" customWidth="1"/>
    <col min="1286" max="1286" width="6.85546875" style="91" customWidth="1"/>
    <col min="1287" max="1287" width="9.85546875" style="91" customWidth="1"/>
    <col min="1288" max="1288" width="5.5703125" style="91" customWidth="1"/>
    <col min="1289" max="1289" width="13.5703125" style="91" customWidth="1"/>
    <col min="1290" max="1290" width="11.5703125" style="91" customWidth="1"/>
    <col min="1291" max="1291" width="9.5703125" style="91" customWidth="1"/>
    <col min="1292" max="1292" width="2.5703125" style="91" customWidth="1"/>
    <col min="1293" max="1293" width="8.85546875" style="91" customWidth="1"/>
    <col min="1294" max="1294" width="2.42578125" style="91" customWidth="1"/>
    <col min="1295" max="1295" width="9.140625" style="91"/>
    <col min="1296" max="1296" width="9" style="91" customWidth="1"/>
    <col min="1297" max="1297" width="9.7109375" style="91" customWidth="1"/>
    <col min="1298" max="1298" width="9.5703125" style="91" customWidth="1"/>
    <col min="1299" max="1299" width="9.7109375" style="91" customWidth="1"/>
    <col min="1300" max="1302" width="9.140625" style="91"/>
    <col min="1303" max="1303" width="8.5703125" style="91" customWidth="1"/>
    <col min="1304" max="1304" width="1" style="91" customWidth="1"/>
    <col min="1305" max="1536" width="9.140625" style="91"/>
    <col min="1537" max="1537" width="5.42578125" style="91" customWidth="1"/>
    <col min="1538" max="1538" width="24.85546875" style="91" customWidth="1"/>
    <col min="1539" max="1539" width="12.5703125" style="91" customWidth="1"/>
    <col min="1540" max="1540" width="9.5703125" style="91" customWidth="1"/>
    <col min="1541" max="1541" width="6.140625" style="91" customWidth="1"/>
    <col min="1542" max="1542" width="6.85546875" style="91" customWidth="1"/>
    <col min="1543" max="1543" width="9.85546875" style="91" customWidth="1"/>
    <col min="1544" max="1544" width="5.5703125" style="91" customWidth="1"/>
    <col min="1545" max="1545" width="13.5703125" style="91" customWidth="1"/>
    <col min="1546" max="1546" width="11.5703125" style="91" customWidth="1"/>
    <col min="1547" max="1547" width="9.5703125" style="91" customWidth="1"/>
    <col min="1548" max="1548" width="2.5703125" style="91" customWidth="1"/>
    <col min="1549" max="1549" width="8.85546875" style="91" customWidth="1"/>
    <col min="1550" max="1550" width="2.42578125" style="91" customWidth="1"/>
    <col min="1551" max="1551" width="9.140625" style="91"/>
    <col min="1552" max="1552" width="9" style="91" customWidth="1"/>
    <col min="1553" max="1553" width="9.7109375" style="91" customWidth="1"/>
    <col min="1554" max="1554" width="9.5703125" style="91" customWidth="1"/>
    <col min="1555" max="1555" width="9.7109375" style="91" customWidth="1"/>
    <col min="1556" max="1558" width="9.140625" style="91"/>
    <col min="1559" max="1559" width="8.5703125" style="91" customWidth="1"/>
    <col min="1560" max="1560" width="1" style="91" customWidth="1"/>
    <col min="1561" max="1792" width="9.140625" style="91"/>
    <col min="1793" max="1793" width="5.42578125" style="91" customWidth="1"/>
    <col min="1794" max="1794" width="24.85546875" style="91" customWidth="1"/>
    <col min="1795" max="1795" width="12.5703125" style="91" customWidth="1"/>
    <col min="1796" max="1796" width="9.5703125" style="91" customWidth="1"/>
    <col min="1797" max="1797" width="6.140625" style="91" customWidth="1"/>
    <col min="1798" max="1798" width="6.85546875" style="91" customWidth="1"/>
    <col min="1799" max="1799" width="9.85546875" style="91" customWidth="1"/>
    <col min="1800" max="1800" width="5.5703125" style="91" customWidth="1"/>
    <col min="1801" max="1801" width="13.5703125" style="91" customWidth="1"/>
    <col min="1802" max="1802" width="11.5703125" style="91" customWidth="1"/>
    <col min="1803" max="1803" width="9.5703125" style="91" customWidth="1"/>
    <col min="1804" max="1804" width="2.5703125" style="91" customWidth="1"/>
    <col min="1805" max="1805" width="8.85546875" style="91" customWidth="1"/>
    <col min="1806" max="1806" width="2.42578125" style="91" customWidth="1"/>
    <col min="1807" max="1807" width="9.140625" style="91"/>
    <col min="1808" max="1808" width="9" style="91" customWidth="1"/>
    <col min="1809" max="1809" width="9.7109375" style="91" customWidth="1"/>
    <col min="1810" max="1810" width="9.5703125" style="91" customWidth="1"/>
    <col min="1811" max="1811" width="9.7109375" style="91" customWidth="1"/>
    <col min="1812" max="1814" width="9.140625" style="91"/>
    <col min="1815" max="1815" width="8.5703125" style="91" customWidth="1"/>
    <col min="1816" max="1816" width="1" style="91" customWidth="1"/>
    <col min="1817" max="2048" width="9.140625" style="91"/>
    <col min="2049" max="2049" width="5.42578125" style="91" customWidth="1"/>
    <col min="2050" max="2050" width="24.85546875" style="91" customWidth="1"/>
    <col min="2051" max="2051" width="12.5703125" style="91" customWidth="1"/>
    <col min="2052" max="2052" width="9.5703125" style="91" customWidth="1"/>
    <col min="2053" max="2053" width="6.140625" style="91" customWidth="1"/>
    <col min="2054" max="2054" width="6.85546875" style="91" customWidth="1"/>
    <col min="2055" max="2055" width="9.85546875" style="91" customWidth="1"/>
    <col min="2056" max="2056" width="5.5703125" style="91" customWidth="1"/>
    <col min="2057" max="2057" width="13.5703125" style="91" customWidth="1"/>
    <col min="2058" max="2058" width="11.5703125" style="91" customWidth="1"/>
    <col min="2059" max="2059" width="9.5703125" style="91" customWidth="1"/>
    <col min="2060" max="2060" width="2.5703125" style="91" customWidth="1"/>
    <col min="2061" max="2061" width="8.85546875" style="91" customWidth="1"/>
    <col min="2062" max="2062" width="2.42578125" style="91" customWidth="1"/>
    <col min="2063" max="2063" width="9.140625" style="91"/>
    <col min="2064" max="2064" width="9" style="91" customWidth="1"/>
    <col min="2065" max="2065" width="9.7109375" style="91" customWidth="1"/>
    <col min="2066" max="2066" width="9.5703125" style="91" customWidth="1"/>
    <col min="2067" max="2067" width="9.7109375" style="91" customWidth="1"/>
    <col min="2068" max="2070" width="9.140625" style="91"/>
    <col min="2071" max="2071" width="8.5703125" style="91" customWidth="1"/>
    <col min="2072" max="2072" width="1" style="91" customWidth="1"/>
    <col min="2073" max="2304" width="9.140625" style="91"/>
    <col min="2305" max="2305" width="5.42578125" style="91" customWidth="1"/>
    <col min="2306" max="2306" width="24.85546875" style="91" customWidth="1"/>
    <col min="2307" max="2307" width="12.5703125" style="91" customWidth="1"/>
    <col min="2308" max="2308" width="9.5703125" style="91" customWidth="1"/>
    <col min="2309" max="2309" width="6.140625" style="91" customWidth="1"/>
    <col min="2310" max="2310" width="6.85546875" style="91" customWidth="1"/>
    <col min="2311" max="2311" width="9.85546875" style="91" customWidth="1"/>
    <col min="2312" max="2312" width="5.5703125" style="91" customWidth="1"/>
    <col min="2313" max="2313" width="13.5703125" style="91" customWidth="1"/>
    <col min="2314" max="2314" width="11.5703125" style="91" customWidth="1"/>
    <col min="2315" max="2315" width="9.5703125" style="91" customWidth="1"/>
    <col min="2316" max="2316" width="2.5703125" style="91" customWidth="1"/>
    <col min="2317" max="2317" width="8.85546875" style="91" customWidth="1"/>
    <col min="2318" max="2318" width="2.42578125" style="91" customWidth="1"/>
    <col min="2319" max="2319" width="9.140625" style="91"/>
    <col min="2320" max="2320" width="9" style="91" customWidth="1"/>
    <col min="2321" max="2321" width="9.7109375" style="91" customWidth="1"/>
    <col min="2322" max="2322" width="9.5703125" style="91" customWidth="1"/>
    <col min="2323" max="2323" width="9.7109375" style="91" customWidth="1"/>
    <col min="2324" max="2326" width="9.140625" style="91"/>
    <col min="2327" max="2327" width="8.5703125" style="91" customWidth="1"/>
    <col min="2328" max="2328" width="1" style="91" customWidth="1"/>
    <col min="2329" max="2560" width="9.140625" style="91"/>
    <col min="2561" max="2561" width="5.42578125" style="91" customWidth="1"/>
    <col min="2562" max="2562" width="24.85546875" style="91" customWidth="1"/>
    <col min="2563" max="2563" width="12.5703125" style="91" customWidth="1"/>
    <col min="2564" max="2564" width="9.5703125" style="91" customWidth="1"/>
    <col min="2565" max="2565" width="6.140625" style="91" customWidth="1"/>
    <col min="2566" max="2566" width="6.85546875" style="91" customWidth="1"/>
    <col min="2567" max="2567" width="9.85546875" style="91" customWidth="1"/>
    <col min="2568" max="2568" width="5.5703125" style="91" customWidth="1"/>
    <col min="2569" max="2569" width="13.5703125" style="91" customWidth="1"/>
    <col min="2570" max="2570" width="11.5703125" style="91" customWidth="1"/>
    <col min="2571" max="2571" width="9.5703125" style="91" customWidth="1"/>
    <col min="2572" max="2572" width="2.5703125" style="91" customWidth="1"/>
    <col min="2573" max="2573" width="8.85546875" style="91" customWidth="1"/>
    <col min="2574" max="2574" width="2.42578125" style="91" customWidth="1"/>
    <col min="2575" max="2575" width="9.140625" style="91"/>
    <col min="2576" max="2576" width="9" style="91" customWidth="1"/>
    <col min="2577" max="2577" width="9.7109375" style="91" customWidth="1"/>
    <col min="2578" max="2578" width="9.5703125" style="91" customWidth="1"/>
    <col min="2579" max="2579" width="9.7109375" style="91" customWidth="1"/>
    <col min="2580" max="2582" width="9.140625" style="91"/>
    <col min="2583" max="2583" width="8.5703125" style="91" customWidth="1"/>
    <col min="2584" max="2584" width="1" style="91" customWidth="1"/>
    <col min="2585" max="2816" width="9.140625" style="91"/>
    <col min="2817" max="2817" width="5.42578125" style="91" customWidth="1"/>
    <col min="2818" max="2818" width="24.85546875" style="91" customWidth="1"/>
    <col min="2819" max="2819" width="12.5703125" style="91" customWidth="1"/>
    <col min="2820" max="2820" width="9.5703125" style="91" customWidth="1"/>
    <col min="2821" max="2821" width="6.140625" style="91" customWidth="1"/>
    <col min="2822" max="2822" width="6.85546875" style="91" customWidth="1"/>
    <col min="2823" max="2823" width="9.85546875" style="91" customWidth="1"/>
    <col min="2824" max="2824" width="5.5703125" style="91" customWidth="1"/>
    <col min="2825" max="2825" width="13.5703125" style="91" customWidth="1"/>
    <col min="2826" max="2826" width="11.5703125" style="91" customWidth="1"/>
    <col min="2827" max="2827" width="9.5703125" style="91" customWidth="1"/>
    <col min="2828" max="2828" width="2.5703125" style="91" customWidth="1"/>
    <col min="2829" max="2829" width="8.85546875" style="91" customWidth="1"/>
    <col min="2830" max="2830" width="2.42578125" style="91" customWidth="1"/>
    <col min="2831" max="2831" width="9.140625" style="91"/>
    <col min="2832" max="2832" width="9" style="91" customWidth="1"/>
    <col min="2833" max="2833" width="9.7109375" style="91" customWidth="1"/>
    <col min="2834" max="2834" width="9.5703125" style="91" customWidth="1"/>
    <col min="2835" max="2835" width="9.7109375" style="91" customWidth="1"/>
    <col min="2836" max="2838" width="9.140625" style="91"/>
    <col min="2839" max="2839" width="8.5703125" style="91" customWidth="1"/>
    <col min="2840" max="2840" width="1" style="91" customWidth="1"/>
    <col min="2841" max="3072" width="9.140625" style="91"/>
    <col min="3073" max="3073" width="5.42578125" style="91" customWidth="1"/>
    <col min="3074" max="3074" width="24.85546875" style="91" customWidth="1"/>
    <col min="3075" max="3075" width="12.5703125" style="91" customWidth="1"/>
    <col min="3076" max="3076" width="9.5703125" style="91" customWidth="1"/>
    <col min="3077" max="3077" width="6.140625" style="91" customWidth="1"/>
    <col min="3078" max="3078" width="6.85546875" style="91" customWidth="1"/>
    <col min="3079" max="3079" width="9.85546875" style="91" customWidth="1"/>
    <col min="3080" max="3080" width="5.5703125" style="91" customWidth="1"/>
    <col min="3081" max="3081" width="13.5703125" style="91" customWidth="1"/>
    <col min="3082" max="3082" width="11.5703125" style="91" customWidth="1"/>
    <col min="3083" max="3083" width="9.5703125" style="91" customWidth="1"/>
    <col min="3084" max="3084" width="2.5703125" style="91" customWidth="1"/>
    <col min="3085" max="3085" width="8.85546875" style="91" customWidth="1"/>
    <col min="3086" max="3086" width="2.42578125" style="91" customWidth="1"/>
    <col min="3087" max="3087" width="9.140625" style="91"/>
    <col min="3088" max="3088" width="9" style="91" customWidth="1"/>
    <col min="3089" max="3089" width="9.7109375" style="91" customWidth="1"/>
    <col min="3090" max="3090" width="9.5703125" style="91" customWidth="1"/>
    <col min="3091" max="3091" width="9.7109375" style="91" customWidth="1"/>
    <col min="3092" max="3094" width="9.140625" style="91"/>
    <col min="3095" max="3095" width="8.5703125" style="91" customWidth="1"/>
    <col min="3096" max="3096" width="1" style="91" customWidth="1"/>
    <col min="3097" max="3328" width="9.140625" style="91"/>
    <col min="3329" max="3329" width="5.42578125" style="91" customWidth="1"/>
    <col min="3330" max="3330" width="24.85546875" style="91" customWidth="1"/>
    <col min="3331" max="3331" width="12.5703125" style="91" customWidth="1"/>
    <col min="3332" max="3332" width="9.5703125" style="91" customWidth="1"/>
    <col min="3333" max="3333" width="6.140625" style="91" customWidth="1"/>
    <col min="3334" max="3334" width="6.85546875" style="91" customWidth="1"/>
    <col min="3335" max="3335" width="9.85546875" style="91" customWidth="1"/>
    <col min="3336" max="3336" width="5.5703125" style="91" customWidth="1"/>
    <col min="3337" max="3337" width="13.5703125" style="91" customWidth="1"/>
    <col min="3338" max="3338" width="11.5703125" style="91" customWidth="1"/>
    <col min="3339" max="3339" width="9.5703125" style="91" customWidth="1"/>
    <col min="3340" max="3340" width="2.5703125" style="91" customWidth="1"/>
    <col min="3341" max="3341" width="8.85546875" style="91" customWidth="1"/>
    <col min="3342" max="3342" width="2.42578125" style="91" customWidth="1"/>
    <col min="3343" max="3343" width="9.140625" style="91"/>
    <col min="3344" max="3344" width="9" style="91" customWidth="1"/>
    <col min="3345" max="3345" width="9.7109375" style="91" customWidth="1"/>
    <col min="3346" max="3346" width="9.5703125" style="91" customWidth="1"/>
    <col min="3347" max="3347" width="9.7109375" style="91" customWidth="1"/>
    <col min="3348" max="3350" width="9.140625" style="91"/>
    <col min="3351" max="3351" width="8.5703125" style="91" customWidth="1"/>
    <col min="3352" max="3352" width="1" style="91" customWidth="1"/>
    <col min="3353" max="3584" width="9.140625" style="91"/>
    <col min="3585" max="3585" width="5.42578125" style="91" customWidth="1"/>
    <col min="3586" max="3586" width="24.85546875" style="91" customWidth="1"/>
    <col min="3587" max="3587" width="12.5703125" style="91" customWidth="1"/>
    <col min="3588" max="3588" width="9.5703125" style="91" customWidth="1"/>
    <col min="3589" max="3589" width="6.140625" style="91" customWidth="1"/>
    <col min="3590" max="3590" width="6.85546875" style="91" customWidth="1"/>
    <col min="3591" max="3591" width="9.85546875" style="91" customWidth="1"/>
    <col min="3592" max="3592" width="5.5703125" style="91" customWidth="1"/>
    <col min="3593" max="3593" width="13.5703125" style="91" customWidth="1"/>
    <col min="3594" max="3594" width="11.5703125" style="91" customWidth="1"/>
    <col min="3595" max="3595" width="9.5703125" style="91" customWidth="1"/>
    <col min="3596" max="3596" width="2.5703125" style="91" customWidth="1"/>
    <col min="3597" max="3597" width="8.85546875" style="91" customWidth="1"/>
    <col min="3598" max="3598" width="2.42578125" style="91" customWidth="1"/>
    <col min="3599" max="3599" width="9.140625" style="91"/>
    <col min="3600" max="3600" width="9" style="91" customWidth="1"/>
    <col min="3601" max="3601" width="9.7109375" style="91" customWidth="1"/>
    <col min="3602" max="3602" width="9.5703125" style="91" customWidth="1"/>
    <col min="3603" max="3603" width="9.7109375" style="91" customWidth="1"/>
    <col min="3604" max="3606" width="9.140625" style="91"/>
    <col min="3607" max="3607" width="8.5703125" style="91" customWidth="1"/>
    <col min="3608" max="3608" width="1" style="91" customWidth="1"/>
    <col min="3609" max="3840" width="9.140625" style="91"/>
    <col min="3841" max="3841" width="5.42578125" style="91" customWidth="1"/>
    <col min="3842" max="3842" width="24.85546875" style="91" customWidth="1"/>
    <col min="3843" max="3843" width="12.5703125" style="91" customWidth="1"/>
    <col min="3844" max="3844" width="9.5703125" style="91" customWidth="1"/>
    <col min="3845" max="3845" width="6.140625" style="91" customWidth="1"/>
    <col min="3846" max="3846" width="6.85546875" style="91" customWidth="1"/>
    <col min="3847" max="3847" width="9.85546875" style="91" customWidth="1"/>
    <col min="3848" max="3848" width="5.5703125" style="91" customWidth="1"/>
    <col min="3849" max="3849" width="13.5703125" style="91" customWidth="1"/>
    <col min="3850" max="3850" width="11.5703125" style="91" customWidth="1"/>
    <col min="3851" max="3851" width="9.5703125" style="91" customWidth="1"/>
    <col min="3852" max="3852" width="2.5703125" style="91" customWidth="1"/>
    <col min="3853" max="3853" width="8.85546875" style="91" customWidth="1"/>
    <col min="3854" max="3854" width="2.42578125" style="91" customWidth="1"/>
    <col min="3855" max="3855" width="9.140625" style="91"/>
    <col min="3856" max="3856" width="9" style="91" customWidth="1"/>
    <col min="3857" max="3857" width="9.7109375" style="91" customWidth="1"/>
    <col min="3858" max="3858" width="9.5703125" style="91" customWidth="1"/>
    <col min="3859" max="3859" width="9.7109375" style="91" customWidth="1"/>
    <col min="3860" max="3862" width="9.140625" style="91"/>
    <col min="3863" max="3863" width="8.5703125" style="91" customWidth="1"/>
    <col min="3864" max="3864" width="1" style="91" customWidth="1"/>
    <col min="3865" max="4096" width="9.140625" style="91"/>
    <col min="4097" max="4097" width="5.42578125" style="91" customWidth="1"/>
    <col min="4098" max="4098" width="24.85546875" style="91" customWidth="1"/>
    <col min="4099" max="4099" width="12.5703125" style="91" customWidth="1"/>
    <col min="4100" max="4100" width="9.5703125" style="91" customWidth="1"/>
    <col min="4101" max="4101" width="6.140625" style="91" customWidth="1"/>
    <col min="4102" max="4102" width="6.85546875" style="91" customWidth="1"/>
    <col min="4103" max="4103" width="9.85546875" style="91" customWidth="1"/>
    <col min="4104" max="4104" width="5.5703125" style="91" customWidth="1"/>
    <col min="4105" max="4105" width="13.5703125" style="91" customWidth="1"/>
    <col min="4106" max="4106" width="11.5703125" style="91" customWidth="1"/>
    <col min="4107" max="4107" width="9.5703125" style="91" customWidth="1"/>
    <col min="4108" max="4108" width="2.5703125" style="91" customWidth="1"/>
    <col min="4109" max="4109" width="8.85546875" style="91" customWidth="1"/>
    <col min="4110" max="4110" width="2.42578125" style="91" customWidth="1"/>
    <col min="4111" max="4111" width="9.140625" style="91"/>
    <col min="4112" max="4112" width="9" style="91" customWidth="1"/>
    <col min="4113" max="4113" width="9.7109375" style="91" customWidth="1"/>
    <col min="4114" max="4114" width="9.5703125" style="91" customWidth="1"/>
    <col min="4115" max="4115" width="9.7109375" style="91" customWidth="1"/>
    <col min="4116" max="4118" width="9.140625" style="91"/>
    <col min="4119" max="4119" width="8.5703125" style="91" customWidth="1"/>
    <col min="4120" max="4120" width="1" style="91" customWidth="1"/>
    <col min="4121" max="4352" width="9.140625" style="91"/>
    <col min="4353" max="4353" width="5.42578125" style="91" customWidth="1"/>
    <col min="4354" max="4354" width="24.85546875" style="91" customWidth="1"/>
    <col min="4355" max="4355" width="12.5703125" style="91" customWidth="1"/>
    <col min="4356" max="4356" width="9.5703125" style="91" customWidth="1"/>
    <col min="4357" max="4357" width="6.140625" style="91" customWidth="1"/>
    <col min="4358" max="4358" width="6.85546875" style="91" customWidth="1"/>
    <col min="4359" max="4359" width="9.85546875" style="91" customWidth="1"/>
    <col min="4360" max="4360" width="5.5703125" style="91" customWidth="1"/>
    <col min="4361" max="4361" width="13.5703125" style="91" customWidth="1"/>
    <col min="4362" max="4362" width="11.5703125" style="91" customWidth="1"/>
    <col min="4363" max="4363" width="9.5703125" style="91" customWidth="1"/>
    <col min="4364" max="4364" width="2.5703125" style="91" customWidth="1"/>
    <col min="4365" max="4365" width="8.85546875" style="91" customWidth="1"/>
    <col min="4366" max="4366" width="2.42578125" style="91" customWidth="1"/>
    <col min="4367" max="4367" width="9.140625" style="91"/>
    <col min="4368" max="4368" width="9" style="91" customWidth="1"/>
    <col min="4369" max="4369" width="9.7109375" style="91" customWidth="1"/>
    <col min="4370" max="4370" width="9.5703125" style="91" customWidth="1"/>
    <col min="4371" max="4371" width="9.7109375" style="91" customWidth="1"/>
    <col min="4372" max="4374" width="9.140625" style="91"/>
    <col min="4375" max="4375" width="8.5703125" style="91" customWidth="1"/>
    <col min="4376" max="4376" width="1" style="91" customWidth="1"/>
    <col min="4377" max="4608" width="9.140625" style="91"/>
    <col min="4609" max="4609" width="5.42578125" style="91" customWidth="1"/>
    <col min="4610" max="4610" width="24.85546875" style="91" customWidth="1"/>
    <col min="4611" max="4611" width="12.5703125" style="91" customWidth="1"/>
    <col min="4612" max="4612" width="9.5703125" style="91" customWidth="1"/>
    <col min="4613" max="4613" width="6.140625" style="91" customWidth="1"/>
    <col min="4614" max="4614" width="6.85546875" style="91" customWidth="1"/>
    <col min="4615" max="4615" width="9.85546875" style="91" customWidth="1"/>
    <col min="4616" max="4616" width="5.5703125" style="91" customWidth="1"/>
    <col min="4617" max="4617" width="13.5703125" style="91" customWidth="1"/>
    <col min="4618" max="4618" width="11.5703125" style="91" customWidth="1"/>
    <col min="4619" max="4619" width="9.5703125" style="91" customWidth="1"/>
    <col min="4620" max="4620" width="2.5703125" style="91" customWidth="1"/>
    <col min="4621" max="4621" width="8.85546875" style="91" customWidth="1"/>
    <col min="4622" max="4622" width="2.42578125" style="91" customWidth="1"/>
    <col min="4623" max="4623" width="9.140625" style="91"/>
    <col min="4624" max="4624" width="9" style="91" customWidth="1"/>
    <col min="4625" max="4625" width="9.7109375" style="91" customWidth="1"/>
    <col min="4626" max="4626" width="9.5703125" style="91" customWidth="1"/>
    <col min="4627" max="4627" width="9.7109375" style="91" customWidth="1"/>
    <col min="4628" max="4630" width="9.140625" style="91"/>
    <col min="4631" max="4631" width="8.5703125" style="91" customWidth="1"/>
    <col min="4632" max="4632" width="1" style="91" customWidth="1"/>
    <col min="4633" max="4864" width="9.140625" style="91"/>
    <col min="4865" max="4865" width="5.42578125" style="91" customWidth="1"/>
    <col min="4866" max="4866" width="24.85546875" style="91" customWidth="1"/>
    <col min="4867" max="4867" width="12.5703125" style="91" customWidth="1"/>
    <col min="4868" max="4868" width="9.5703125" style="91" customWidth="1"/>
    <col min="4869" max="4869" width="6.140625" style="91" customWidth="1"/>
    <col min="4870" max="4870" width="6.85546875" style="91" customWidth="1"/>
    <col min="4871" max="4871" width="9.85546875" style="91" customWidth="1"/>
    <col min="4872" max="4872" width="5.5703125" style="91" customWidth="1"/>
    <col min="4873" max="4873" width="13.5703125" style="91" customWidth="1"/>
    <col min="4874" max="4874" width="11.5703125" style="91" customWidth="1"/>
    <col min="4875" max="4875" width="9.5703125" style="91" customWidth="1"/>
    <col min="4876" max="4876" width="2.5703125" style="91" customWidth="1"/>
    <col min="4877" max="4877" width="8.85546875" style="91" customWidth="1"/>
    <col min="4878" max="4878" width="2.42578125" style="91" customWidth="1"/>
    <col min="4879" max="4879" width="9.140625" style="91"/>
    <col min="4880" max="4880" width="9" style="91" customWidth="1"/>
    <col min="4881" max="4881" width="9.7109375" style="91" customWidth="1"/>
    <col min="4882" max="4882" width="9.5703125" style="91" customWidth="1"/>
    <col min="4883" max="4883" width="9.7109375" style="91" customWidth="1"/>
    <col min="4884" max="4886" width="9.140625" style="91"/>
    <col min="4887" max="4887" width="8.5703125" style="91" customWidth="1"/>
    <col min="4888" max="4888" width="1" style="91" customWidth="1"/>
    <col min="4889" max="5120" width="9.140625" style="91"/>
    <col min="5121" max="5121" width="5.42578125" style="91" customWidth="1"/>
    <col min="5122" max="5122" width="24.85546875" style="91" customWidth="1"/>
    <col min="5123" max="5123" width="12.5703125" style="91" customWidth="1"/>
    <col min="5124" max="5124" width="9.5703125" style="91" customWidth="1"/>
    <col min="5125" max="5125" width="6.140625" style="91" customWidth="1"/>
    <col min="5126" max="5126" width="6.85546875" style="91" customWidth="1"/>
    <col min="5127" max="5127" width="9.85546875" style="91" customWidth="1"/>
    <col min="5128" max="5128" width="5.5703125" style="91" customWidth="1"/>
    <col min="5129" max="5129" width="13.5703125" style="91" customWidth="1"/>
    <col min="5130" max="5130" width="11.5703125" style="91" customWidth="1"/>
    <col min="5131" max="5131" width="9.5703125" style="91" customWidth="1"/>
    <col min="5132" max="5132" width="2.5703125" style="91" customWidth="1"/>
    <col min="5133" max="5133" width="8.85546875" style="91" customWidth="1"/>
    <col min="5134" max="5134" width="2.42578125" style="91" customWidth="1"/>
    <col min="5135" max="5135" width="9.140625" style="91"/>
    <col min="5136" max="5136" width="9" style="91" customWidth="1"/>
    <col min="5137" max="5137" width="9.7109375" style="91" customWidth="1"/>
    <col min="5138" max="5138" width="9.5703125" style="91" customWidth="1"/>
    <col min="5139" max="5139" width="9.7109375" style="91" customWidth="1"/>
    <col min="5140" max="5142" width="9.140625" style="91"/>
    <col min="5143" max="5143" width="8.5703125" style="91" customWidth="1"/>
    <col min="5144" max="5144" width="1" style="91" customWidth="1"/>
    <col min="5145" max="5376" width="9.140625" style="91"/>
    <col min="5377" max="5377" width="5.42578125" style="91" customWidth="1"/>
    <col min="5378" max="5378" width="24.85546875" style="91" customWidth="1"/>
    <col min="5379" max="5379" width="12.5703125" style="91" customWidth="1"/>
    <col min="5380" max="5380" width="9.5703125" style="91" customWidth="1"/>
    <col min="5381" max="5381" width="6.140625" style="91" customWidth="1"/>
    <col min="5382" max="5382" width="6.85546875" style="91" customWidth="1"/>
    <col min="5383" max="5383" width="9.85546875" style="91" customWidth="1"/>
    <col min="5384" max="5384" width="5.5703125" style="91" customWidth="1"/>
    <col min="5385" max="5385" width="13.5703125" style="91" customWidth="1"/>
    <col min="5386" max="5386" width="11.5703125" style="91" customWidth="1"/>
    <col min="5387" max="5387" width="9.5703125" style="91" customWidth="1"/>
    <col min="5388" max="5388" width="2.5703125" style="91" customWidth="1"/>
    <col min="5389" max="5389" width="8.85546875" style="91" customWidth="1"/>
    <col min="5390" max="5390" width="2.42578125" style="91" customWidth="1"/>
    <col min="5391" max="5391" width="9.140625" style="91"/>
    <col min="5392" max="5392" width="9" style="91" customWidth="1"/>
    <col min="5393" max="5393" width="9.7109375" style="91" customWidth="1"/>
    <col min="5394" max="5394" width="9.5703125" style="91" customWidth="1"/>
    <col min="5395" max="5395" width="9.7109375" style="91" customWidth="1"/>
    <col min="5396" max="5398" width="9.140625" style="91"/>
    <col min="5399" max="5399" width="8.5703125" style="91" customWidth="1"/>
    <col min="5400" max="5400" width="1" style="91" customWidth="1"/>
    <col min="5401" max="5632" width="9.140625" style="91"/>
    <col min="5633" max="5633" width="5.42578125" style="91" customWidth="1"/>
    <col min="5634" max="5634" width="24.85546875" style="91" customWidth="1"/>
    <col min="5635" max="5635" width="12.5703125" style="91" customWidth="1"/>
    <col min="5636" max="5636" width="9.5703125" style="91" customWidth="1"/>
    <col min="5637" max="5637" width="6.140625" style="91" customWidth="1"/>
    <col min="5638" max="5638" width="6.85546875" style="91" customWidth="1"/>
    <col min="5639" max="5639" width="9.85546875" style="91" customWidth="1"/>
    <col min="5640" max="5640" width="5.5703125" style="91" customWidth="1"/>
    <col min="5641" max="5641" width="13.5703125" style="91" customWidth="1"/>
    <col min="5642" max="5642" width="11.5703125" style="91" customWidth="1"/>
    <col min="5643" max="5643" width="9.5703125" style="91" customWidth="1"/>
    <col min="5644" max="5644" width="2.5703125" style="91" customWidth="1"/>
    <col min="5645" max="5645" width="8.85546875" style="91" customWidth="1"/>
    <col min="5646" max="5646" width="2.42578125" style="91" customWidth="1"/>
    <col min="5647" max="5647" width="9.140625" style="91"/>
    <col min="5648" max="5648" width="9" style="91" customWidth="1"/>
    <col min="5649" max="5649" width="9.7109375" style="91" customWidth="1"/>
    <col min="5650" max="5650" width="9.5703125" style="91" customWidth="1"/>
    <col min="5651" max="5651" width="9.7109375" style="91" customWidth="1"/>
    <col min="5652" max="5654" width="9.140625" style="91"/>
    <col min="5655" max="5655" width="8.5703125" style="91" customWidth="1"/>
    <col min="5656" max="5656" width="1" style="91" customWidth="1"/>
    <col min="5657" max="5888" width="9.140625" style="91"/>
    <col min="5889" max="5889" width="5.42578125" style="91" customWidth="1"/>
    <col min="5890" max="5890" width="24.85546875" style="91" customWidth="1"/>
    <col min="5891" max="5891" width="12.5703125" style="91" customWidth="1"/>
    <col min="5892" max="5892" width="9.5703125" style="91" customWidth="1"/>
    <col min="5893" max="5893" width="6.140625" style="91" customWidth="1"/>
    <col min="5894" max="5894" width="6.85546875" style="91" customWidth="1"/>
    <col min="5895" max="5895" width="9.85546875" style="91" customWidth="1"/>
    <col min="5896" max="5896" width="5.5703125" style="91" customWidth="1"/>
    <col min="5897" max="5897" width="13.5703125" style="91" customWidth="1"/>
    <col min="5898" max="5898" width="11.5703125" style="91" customWidth="1"/>
    <col min="5899" max="5899" width="9.5703125" style="91" customWidth="1"/>
    <col min="5900" max="5900" width="2.5703125" style="91" customWidth="1"/>
    <col min="5901" max="5901" width="8.85546875" style="91" customWidth="1"/>
    <col min="5902" max="5902" width="2.42578125" style="91" customWidth="1"/>
    <col min="5903" max="5903" width="9.140625" style="91"/>
    <col min="5904" max="5904" width="9" style="91" customWidth="1"/>
    <col min="5905" max="5905" width="9.7109375" style="91" customWidth="1"/>
    <col min="5906" max="5906" width="9.5703125" style="91" customWidth="1"/>
    <col min="5907" max="5907" width="9.7109375" style="91" customWidth="1"/>
    <col min="5908" max="5910" width="9.140625" style="91"/>
    <col min="5911" max="5911" width="8.5703125" style="91" customWidth="1"/>
    <col min="5912" max="5912" width="1" style="91" customWidth="1"/>
    <col min="5913" max="6144" width="9.140625" style="91"/>
    <col min="6145" max="6145" width="5.42578125" style="91" customWidth="1"/>
    <col min="6146" max="6146" width="24.85546875" style="91" customWidth="1"/>
    <col min="6147" max="6147" width="12.5703125" style="91" customWidth="1"/>
    <col min="6148" max="6148" width="9.5703125" style="91" customWidth="1"/>
    <col min="6149" max="6149" width="6.140625" style="91" customWidth="1"/>
    <col min="6150" max="6150" width="6.85546875" style="91" customWidth="1"/>
    <col min="6151" max="6151" width="9.85546875" style="91" customWidth="1"/>
    <col min="6152" max="6152" width="5.5703125" style="91" customWidth="1"/>
    <col min="6153" max="6153" width="13.5703125" style="91" customWidth="1"/>
    <col min="6154" max="6154" width="11.5703125" style="91" customWidth="1"/>
    <col min="6155" max="6155" width="9.5703125" style="91" customWidth="1"/>
    <col min="6156" max="6156" width="2.5703125" style="91" customWidth="1"/>
    <col min="6157" max="6157" width="8.85546875" style="91" customWidth="1"/>
    <col min="6158" max="6158" width="2.42578125" style="91" customWidth="1"/>
    <col min="6159" max="6159" width="9.140625" style="91"/>
    <col min="6160" max="6160" width="9" style="91" customWidth="1"/>
    <col min="6161" max="6161" width="9.7109375" style="91" customWidth="1"/>
    <col min="6162" max="6162" width="9.5703125" style="91" customWidth="1"/>
    <col min="6163" max="6163" width="9.7109375" style="91" customWidth="1"/>
    <col min="6164" max="6166" width="9.140625" style="91"/>
    <col min="6167" max="6167" width="8.5703125" style="91" customWidth="1"/>
    <col min="6168" max="6168" width="1" style="91" customWidth="1"/>
    <col min="6169" max="6400" width="9.140625" style="91"/>
    <col min="6401" max="6401" width="5.42578125" style="91" customWidth="1"/>
    <col min="6402" max="6402" width="24.85546875" style="91" customWidth="1"/>
    <col min="6403" max="6403" width="12.5703125" style="91" customWidth="1"/>
    <col min="6404" max="6404" width="9.5703125" style="91" customWidth="1"/>
    <col min="6405" max="6405" width="6.140625" style="91" customWidth="1"/>
    <col min="6406" max="6406" width="6.85546875" style="91" customWidth="1"/>
    <col min="6407" max="6407" width="9.85546875" style="91" customWidth="1"/>
    <col min="6408" max="6408" width="5.5703125" style="91" customWidth="1"/>
    <col min="6409" max="6409" width="13.5703125" style="91" customWidth="1"/>
    <col min="6410" max="6410" width="11.5703125" style="91" customWidth="1"/>
    <col min="6411" max="6411" width="9.5703125" style="91" customWidth="1"/>
    <col min="6412" max="6412" width="2.5703125" style="91" customWidth="1"/>
    <col min="6413" max="6413" width="8.85546875" style="91" customWidth="1"/>
    <col min="6414" max="6414" width="2.42578125" style="91" customWidth="1"/>
    <col min="6415" max="6415" width="9.140625" style="91"/>
    <col min="6416" max="6416" width="9" style="91" customWidth="1"/>
    <col min="6417" max="6417" width="9.7109375" style="91" customWidth="1"/>
    <col min="6418" max="6418" width="9.5703125" style="91" customWidth="1"/>
    <col min="6419" max="6419" width="9.7109375" style="91" customWidth="1"/>
    <col min="6420" max="6422" width="9.140625" style="91"/>
    <col min="6423" max="6423" width="8.5703125" style="91" customWidth="1"/>
    <col min="6424" max="6424" width="1" style="91" customWidth="1"/>
    <col min="6425" max="6656" width="9.140625" style="91"/>
    <col min="6657" max="6657" width="5.42578125" style="91" customWidth="1"/>
    <col min="6658" max="6658" width="24.85546875" style="91" customWidth="1"/>
    <col min="6659" max="6659" width="12.5703125" style="91" customWidth="1"/>
    <col min="6660" max="6660" width="9.5703125" style="91" customWidth="1"/>
    <col min="6661" max="6661" width="6.140625" style="91" customWidth="1"/>
    <col min="6662" max="6662" width="6.85546875" style="91" customWidth="1"/>
    <col min="6663" max="6663" width="9.85546875" style="91" customWidth="1"/>
    <col min="6664" max="6664" width="5.5703125" style="91" customWidth="1"/>
    <col min="6665" max="6665" width="13.5703125" style="91" customWidth="1"/>
    <col min="6666" max="6666" width="11.5703125" style="91" customWidth="1"/>
    <col min="6667" max="6667" width="9.5703125" style="91" customWidth="1"/>
    <col min="6668" max="6668" width="2.5703125" style="91" customWidth="1"/>
    <col min="6669" max="6669" width="8.85546875" style="91" customWidth="1"/>
    <col min="6670" max="6670" width="2.42578125" style="91" customWidth="1"/>
    <col min="6671" max="6671" width="9.140625" style="91"/>
    <col min="6672" max="6672" width="9" style="91" customWidth="1"/>
    <col min="6673" max="6673" width="9.7109375" style="91" customWidth="1"/>
    <col min="6674" max="6674" width="9.5703125" style="91" customWidth="1"/>
    <col min="6675" max="6675" width="9.7109375" style="91" customWidth="1"/>
    <col min="6676" max="6678" width="9.140625" style="91"/>
    <col min="6679" max="6679" width="8.5703125" style="91" customWidth="1"/>
    <col min="6680" max="6680" width="1" style="91" customWidth="1"/>
    <col min="6681" max="6912" width="9.140625" style="91"/>
    <col min="6913" max="6913" width="5.42578125" style="91" customWidth="1"/>
    <col min="6914" max="6914" width="24.85546875" style="91" customWidth="1"/>
    <col min="6915" max="6915" width="12.5703125" style="91" customWidth="1"/>
    <col min="6916" max="6916" width="9.5703125" style="91" customWidth="1"/>
    <col min="6917" max="6917" width="6.140625" style="91" customWidth="1"/>
    <col min="6918" max="6918" width="6.85546875" style="91" customWidth="1"/>
    <col min="6919" max="6919" width="9.85546875" style="91" customWidth="1"/>
    <col min="6920" max="6920" width="5.5703125" style="91" customWidth="1"/>
    <col min="6921" max="6921" width="13.5703125" style="91" customWidth="1"/>
    <col min="6922" max="6922" width="11.5703125" style="91" customWidth="1"/>
    <col min="6923" max="6923" width="9.5703125" style="91" customWidth="1"/>
    <col min="6924" max="6924" width="2.5703125" style="91" customWidth="1"/>
    <col min="6925" max="6925" width="8.85546875" style="91" customWidth="1"/>
    <col min="6926" max="6926" width="2.42578125" style="91" customWidth="1"/>
    <col min="6927" max="6927" width="9.140625" style="91"/>
    <col min="6928" max="6928" width="9" style="91" customWidth="1"/>
    <col min="6929" max="6929" width="9.7109375" style="91" customWidth="1"/>
    <col min="6930" max="6930" width="9.5703125" style="91" customWidth="1"/>
    <col min="6931" max="6931" width="9.7109375" style="91" customWidth="1"/>
    <col min="6932" max="6934" width="9.140625" style="91"/>
    <col min="6935" max="6935" width="8.5703125" style="91" customWidth="1"/>
    <col min="6936" max="6936" width="1" style="91" customWidth="1"/>
    <col min="6937" max="7168" width="9.140625" style="91"/>
    <col min="7169" max="7169" width="5.42578125" style="91" customWidth="1"/>
    <col min="7170" max="7170" width="24.85546875" style="91" customWidth="1"/>
    <col min="7171" max="7171" width="12.5703125" style="91" customWidth="1"/>
    <col min="7172" max="7172" width="9.5703125" style="91" customWidth="1"/>
    <col min="7173" max="7173" width="6.140625" style="91" customWidth="1"/>
    <col min="7174" max="7174" width="6.85546875" style="91" customWidth="1"/>
    <col min="7175" max="7175" width="9.85546875" style="91" customWidth="1"/>
    <col min="7176" max="7176" width="5.5703125" style="91" customWidth="1"/>
    <col min="7177" max="7177" width="13.5703125" style="91" customWidth="1"/>
    <col min="7178" max="7178" width="11.5703125" style="91" customWidth="1"/>
    <col min="7179" max="7179" width="9.5703125" style="91" customWidth="1"/>
    <col min="7180" max="7180" width="2.5703125" style="91" customWidth="1"/>
    <col min="7181" max="7181" width="8.85546875" style="91" customWidth="1"/>
    <col min="7182" max="7182" width="2.42578125" style="91" customWidth="1"/>
    <col min="7183" max="7183" width="9.140625" style="91"/>
    <col min="7184" max="7184" width="9" style="91" customWidth="1"/>
    <col min="7185" max="7185" width="9.7109375" style="91" customWidth="1"/>
    <col min="7186" max="7186" width="9.5703125" style="91" customWidth="1"/>
    <col min="7187" max="7187" width="9.7109375" style="91" customWidth="1"/>
    <col min="7188" max="7190" width="9.140625" style="91"/>
    <col min="7191" max="7191" width="8.5703125" style="91" customWidth="1"/>
    <col min="7192" max="7192" width="1" style="91" customWidth="1"/>
    <col min="7193" max="7424" width="9.140625" style="91"/>
    <col min="7425" max="7425" width="5.42578125" style="91" customWidth="1"/>
    <col min="7426" max="7426" width="24.85546875" style="91" customWidth="1"/>
    <col min="7427" max="7427" width="12.5703125" style="91" customWidth="1"/>
    <col min="7428" max="7428" width="9.5703125" style="91" customWidth="1"/>
    <col min="7429" max="7429" width="6.140625" style="91" customWidth="1"/>
    <col min="7430" max="7430" width="6.85546875" style="91" customWidth="1"/>
    <col min="7431" max="7431" width="9.85546875" style="91" customWidth="1"/>
    <col min="7432" max="7432" width="5.5703125" style="91" customWidth="1"/>
    <col min="7433" max="7433" width="13.5703125" style="91" customWidth="1"/>
    <col min="7434" max="7434" width="11.5703125" style="91" customWidth="1"/>
    <col min="7435" max="7435" width="9.5703125" style="91" customWidth="1"/>
    <col min="7436" max="7436" width="2.5703125" style="91" customWidth="1"/>
    <col min="7437" max="7437" width="8.85546875" style="91" customWidth="1"/>
    <col min="7438" max="7438" width="2.42578125" style="91" customWidth="1"/>
    <col min="7439" max="7439" width="9.140625" style="91"/>
    <col min="7440" max="7440" width="9" style="91" customWidth="1"/>
    <col min="7441" max="7441" width="9.7109375" style="91" customWidth="1"/>
    <col min="7442" max="7442" width="9.5703125" style="91" customWidth="1"/>
    <col min="7443" max="7443" width="9.7109375" style="91" customWidth="1"/>
    <col min="7444" max="7446" width="9.140625" style="91"/>
    <col min="7447" max="7447" width="8.5703125" style="91" customWidth="1"/>
    <col min="7448" max="7448" width="1" style="91" customWidth="1"/>
    <col min="7449" max="7680" width="9.140625" style="91"/>
    <col min="7681" max="7681" width="5.42578125" style="91" customWidth="1"/>
    <col min="7682" max="7682" width="24.85546875" style="91" customWidth="1"/>
    <col min="7683" max="7683" width="12.5703125" style="91" customWidth="1"/>
    <col min="7684" max="7684" width="9.5703125" style="91" customWidth="1"/>
    <col min="7685" max="7685" width="6.140625" style="91" customWidth="1"/>
    <col min="7686" max="7686" width="6.85546875" style="91" customWidth="1"/>
    <col min="7687" max="7687" width="9.85546875" style="91" customWidth="1"/>
    <col min="7688" max="7688" width="5.5703125" style="91" customWidth="1"/>
    <col min="7689" max="7689" width="13.5703125" style="91" customWidth="1"/>
    <col min="7690" max="7690" width="11.5703125" style="91" customWidth="1"/>
    <col min="7691" max="7691" width="9.5703125" style="91" customWidth="1"/>
    <col min="7692" max="7692" width="2.5703125" style="91" customWidth="1"/>
    <col min="7693" max="7693" width="8.85546875" style="91" customWidth="1"/>
    <col min="7694" max="7694" width="2.42578125" style="91" customWidth="1"/>
    <col min="7695" max="7695" width="9.140625" style="91"/>
    <col min="7696" max="7696" width="9" style="91" customWidth="1"/>
    <col min="7697" max="7697" width="9.7109375" style="91" customWidth="1"/>
    <col min="7698" max="7698" width="9.5703125" style="91" customWidth="1"/>
    <col min="7699" max="7699" width="9.7109375" style="91" customWidth="1"/>
    <col min="7700" max="7702" width="9.140625" style="91"/>
    <col min="7703" max="7703" width="8.5703125" style="91" customWidth="1"/>
    <col min="7704" max="7704" width="1" style="91" customWidth="1"/>
    <col min="7705" max="7936" width="9.140625" style="91"/>
    <col min="7937" max="7937" width="5.42578125" style="91" customWidth="1"/>
    <col min="7938" max="7938" width="24.85546875" style="91" customWidth="1"/>
    <col min="7939" max="7939" width="12.5703125" style="91" customWidth="1"/>
    <col min="7940" max="7940" width="9.5703125" style="91" customWidth="1"/>
    <col min="7941" max="7941" width="6.140625" style="91" customWidth="1"/>
    <col min="7942" max="7942" width="6.85546875" style="91" customWidth="1"/>
    <col min="7943" max="7943" width="9.85546875" style="91" customWidth="1"/>
    <col min="7944" max="7944" width="5.5703125" style="91" customWidth="1"/>
    <col min="7945" max="7945" width="13.5703125" style="91" customWidth="1"/>
    <col min="7946" max="7946" width="11.5703125" style="91" customWidth="1"/>
    <col min="7947" max="7947" width="9.5703125" style="91" customWidth="1"/>
    <col min="7948" max="7948" width="2.5703125" style="91" customWidth="1"/>
    <col min="7949" max="7949" width="8.85546875" style="91" customWidth="1"/>
    <col min="7950" max="7950" width="2.42578125" style="91" customWidth="1"/>
    <col min="7951" max="7951" width="9.140625" style="91"/>
    <col min="7952" max="7952" width="9" style="91" customWidth="1"/>
    <col min="7953" max="7953" width="9.7109375" style="91" customWidth="1"/>
    <col min="7954" max="7954" width="9.5703125" style="91" customWidth="1"/>
    <col min="7955" max="7955" width="9.7109375" style="91" customWidth="1"/>
    <col min="7956" max="7958" width="9.140625" style="91"/>
    <col min="7959" max="7959" width="8.5703125" style="91" customWidth="1"/>
    <col min="7960" max="7960" width="1" style="91" customWidth="1"/>
    <col min="7961" max="8192" width="9.140625" style="91"/>
    <col min="8193" max="8193" width="5.42578125" style="91" customWidth="1"/>
    <col min="8194" max="8194" width="24.85546875" style="91" customWidth="1"/>
    <col min="8195" max="8195" width="12.5703125" style="91" customWidth="1"/>
    <col min="8196" max="8196" width="9.5703125" style="91" customWidth="1"/>
    <col min="8197" max="8197" width="6.140625" style="91" customWidth="1"/>
    <col min="8198" max="8198" width="6.85546875" style="91" customWidth="1"/>
    <col min="8199" max="8199" width="9.85546875" style="91" customWidth="1"/>
    <col min="8200" max="8200" width="5.5703125" style="91" customWidth="1"/>
    <col min="8201" max="8201" width="13.5703125" style="91" customWidth="1"/>
    <col min="8202" max="8202" width="11.5703125" style="91" customWidth="1"/>
    <col min="8203" max="8203" width="9.5703125" style="91" customWidth="1"/>
    <col min="8204" max="8204" width="2.5703125" style="91" customWidth="1"/>
    <col min="8205" max="8205" width="8.85546875" style="91" customWidth="1"/>
    <col min="8206" max="8206" width="2.42578125" style="91" customWidth="1"/>
    <col min="8207" max="8207" width="9.140625" style="91"/>
    <col min="8208" max="8208" width="9" style="91" customWidth="1"/>
    <col min="8209" max="8209" width="9.7109375" style="91" customWidth="1"/>
    <col min="8210" max="8210" width="9.5703125" style="91" customWidth="1"/>
    <col min="8211" max="8211" width="9.7109375" style="91" customWidth="1"/>
    <col min="8212" max="8214" width="9.140625" style="91"/>
    <col min="8215" max="8215" width="8.5703125" style="91" customWidth="1"/>
    <col min="8216" max="8216" width="1" style="91" customWidth="1"/>
    <col min="8217" max="8448" width="9.140625" style="91"/>
    <col min="8449" max="8449" width="5.42578125" style="91" customWidth="1"/>
    <col min="8450" max="8450" width="24.85546875" style="91" customWidth="1"/>
    <col min="8451" max="8451" width="12.5703125" style="91" customWidth="1"/>
    <col min="8452" max="8452" width="9.5703125" style="91" customWidth="1"/>
    <col min="8453" max="8453" width="6.140625" style="91" customWidth="1"/>
    <col min="8454" max="8454" width="6.85546875" style="91" customWidth="1"/>
    <col min="8455" max="8455" width="9.85546875" style="91" customWidth="1"/>
    <col min="8456" max="8456" width="5.5703125" style="91" customWidth="1"/>
    <col min="8457" max="8457" width="13.5703125" style="91" customWidth="1"/>
    <col min="8458" max="8458" width="11.5703125" style="91" customWidth="1"/>
    <col min="8459" max="8459" width="9.5703125" style="91" customWidth="1"/>
    <col min="8460" max="8460" width="2.5703125" style="91" customWidth="1"/>
    <col min="8461" max="8461" width="8.85546875" style="91" customWidth="1"/>
    <col min="8462" max="8462" width="2.42578125" style="91" customWidth="1"/>
    <col min="8463" max="8463" width="9.140625" style="91"/>
    <col min="8464" max="8464" width="9" style="91" customWidth="1"/>
    <col min="8465" max="8465" width="9.7109375" style="91" customWidth="1"/>
    <col min="8466" max="8466" width="9.5703125" style="91" customWidth="1"/>
    <col min="8467" max="8467" width="9.7109375" style="91" customWidth="1"/>
    <col min="8468" max="8470" width="9.140625" style="91"/>
    <col min="8471" max="8471" width="8.5703125" style="91" customWidth="1"/>
    <col min="8472" max="8472" width="1" style="91" customWidth="1"/>
    <col min="8473" max="8704" width="9.140625" style="91"/>
    <col min="8705" max="8705" width="5.42578125" style="91" customWidth="1"/>
    <col min="8706" max="8706" width="24.85546875" style="91" customWidth="1"/>
    <col min="8707" max="8707" width="12.5703125" style="91" customWidth="1"/>
    <col min="8708" max="8708" width="9.5703125" style="91" customWidth="1"/>
    <col min="8709" max="8709" width="6.140625" style="91" customWidth="1"/>
    <col min="8710" max="8710" width="6.85546875" style="91" customWidth="1"/>
    <col min="8711" max="8711" width="9.85546875" style="91" customWidth="1"/>
    <col min="8712" max="8712" width="5.5703125" style="91" customWidth="1"/>
    <col min="8713" max="8713" width="13.5703125" style="91" customWidth="1"/>
    <col min="8714" max="8714" width="11.5703125" style="91" customWidth="1"/>
    <col min="8715" max="8715" width="9.5703125" style="91" customWidth="1"/>
    <col min="8716" max="8716" width="2.5703125" style="91" customWidth="1"/>
    <col min="8717" max="8717" width="8.85546875" style="91" customWidth="1"/>
    <col min="8718" max="8718" width="2.42578125" style="91" customWidth="1"/>
    <col min="8719" max="8719" width="9.140625" style="91"/>
    <col min="8720" max="8720" width="9" style="91" customWidth="1"/>
    <col min="8721" max="8721" width="9.7109375" style="91" customWidth="1"/>
    <col min="8722" max="8722" width="9.5703125" style="91" customWidth="1"/>
    <col min="8723" max="8723" width="9.7109375" style="91" customWidth="1"/>
    <col min="8724" max="8726" width="9.140625" style="91"/>
    <col min="8727" max="8727" width="8.5703125" style="91" customWidth="1"/>
    <col min="8728" max="8728" width="1" style="91" customWidth="1"/>
    <col min="8729" max="8960" width="9.140625" style="91"/>
    <col min="8961" max="8961" width="5.42578125" style="91" customWidth="1"/>
    <col min="8962" max="8962" width="24.85546875" style="91" customWidth="1"/>
    <col min="8963" max="8963" width="12.5703125" style="91" customWidth="1"/>
    <col min="8964" max="8964" width="9.5703125" style="91" customWidth="1"/>
    <col min="8965" max="8965" width="6.140625" style="91" customWidth="1"/>
    <col min="8966" max="8966" width="6.85546875" style="91" customWidth="1"/>
    <col min="8967" max="8967" width="9.85546875" style="91" customWidth="1"/>
    <col min="8968" max="8968" width="5.5703125" style="91" customWidth="1"/>
    <col min="8969" max="8969" width="13.5703125" style="91" customWidth="1"/>
    <col min="8970" max="8970" width="11.5703125" style="91" customWidth="1"/>
    <col min="8971" max="8971" width="9.5703125" style="91" customWidth="1"/>
    <col min="8972" max="8972" width="2.5703125" style="91" customWidth="1"/>
    <col min="8973" max="8973" width="8.85546875" style="91" customWidth="1"/>
    <col min="8974" max="8974" width="2.42578125" style="91" customWidth="1"/>
    <col min="8975" max="8975" width="9.140625" style="91"/>
    <col min="8976" max="8976" width="9" style="91" customWidth="1"/>
    <col min="8977" max="8977" width="9.7109375" style="91" customWidth="1"/>
    <col min="8978" max="8978" width="9.5703125" style="91" customWidth="1"/>
    <col min="8979" max="8979" width="9.7109375" style="91" customWidth="1"/>
    <col min="8980" max="8982" width="9.140625" style="91"/>
    <col min="8983" max="8983" width="8.5703125" style="91" customWidth="1"/>
    <col min="8984" max="8984" width="1" style="91" customWidth="1"/>
    <col min="8985" max="9216" width="9.140625" style="91"/>
    <col min="9217" max="9217" width="5.42578125" style="91" customWidth="1"/>
    <col min="9218" max="9218" width="24.85546875" style="91" customWidth="1"/>
    <col min="9219" max="9219" width="12.5703125" style="91" customWidth="1"/>
    <col min="9220" max="9220" width="9.5703125" style="91" customWidth="1"/>
    <col min="9221" max="9221" width="6.140625" style="91" customWidth="1"/>
    <col min="9222" max="9222" width="6.85546875" style="91" customWidth="1"/>
    <col min="9223" max="9223" width="9.85546875" style="91" customWidth="1"/>
    <col min="9224" max="9224" width="5.5703125" style="91" customWidth="1"/>
    <col min="9225" max="9225" width="13.5703125" style="91" customWidth="1"/>
    <col min="9226" max="9226" width="11.5703125" style="91" customWidth="1"/>
    <col min="9227" max="9227" width="9.5703125" style="91" customWidth="1"/>
    <col min="9228" max="9228" width="2.5703125" style="91" customWidth="1"/>
    <col min="9229" max="9229" width="8.85546875" style="91" customWidth="1"/>
    <col min="9230" max="9230" width="2.42578125" style="91" customWidth="1"/>
    <col min="9231" max="9231" width="9.140625" style="91"/>
    <col min="9232" max="9232" width="9" style="91" customWidth="1"/>
    <col min="9233" max="9233" width="9.7109375" style="91" customWidth="1"/>
    <col min="9234" max="9234" width="9.5703125" style="91" customWidth="1"/>
    <col min="9235" max="9235" width="9.7109375" style="91" customWidth="1"/>
    <col min="9236" max="9238" width="9.140625" style="91"/>
    <col min="9239" max="9239" width="8.5703125" style="91" customWidth="1"/>
    <col min="9240" max="9240" width="1" style="91" customWidth="1"/>
    <col min="9241" max="9472" width="9.140625" style="91"/>
    <col min="9473" max="9473" width="5.42578125" style="91" customWidth="1"/>
    <col min="9474" max="9474" width="24.85546875" style="91" customWidth="1"/>
    <col min="9475" max="9475" width="12.5703125" style="91" customWidth="1"/>
    <col min="9476" max="9476" width="9.5703125" style="91" customWidth="1"/>
    <col min="9477" max="9477" width="6.140625" style="91" customWidth="1"/>
    <col min="9478" max="9478" width="6.85546875" style="91" customWidth="1"/>
    <col min="9479" max="9479" width="9.85546875" style="91" customWidth="1"/>
    <col min="9480" max="9480" width="5.5703125" style="91" customWidth="1"/>
    <col min="9481" max="9481" width="13.5703125" style="91" customWidth="1"/>
    <col min="9482" max="9482" width="11.5703125" style="91" customWidth="1"/>
    <col min="9483" max="9483" width="9.5703125" style="91" customWidth="1"/>
    <col min="9484" max="9484" width="2.5703125" style="91" customWidth="1"/>
    <col min="9485" max="9485" width="8.85546875" style="91" customWidth="1"/>
    <col min="9486" max="9486" width="2.42578125" style="91" customWidth="1"/>
    <col min="9487" max="9487" width="9.140625" style="91"/>
    <col min="9488" max="9488" width="9" style="91" customWidth="1"/>
    <col min="9489" max="9489" width="9.7109375" style="91" customWidth="1"/>
    <col min="9490" max="9490" width="9.5703125" style="91" customWidth="1"/>
    <col min="9491" max="9491" width="9.7109375" style="91" customWidth="1"/>
    <col min="9492" max="9494" width="9.140625" style="91"/>
    <col min="9495" max="9495" width="8.5703125" style="91" customWidth="1"/>
    <col min="9496" max="9496" width="1" style="91" customWidth="1"/>
    <col min="9497" max="9728" width="9.140625" style="91"/>
    <col min="9729" max="9729" width="5.42578125" style="91" customWidth="1"/>
    <col min="9730" max="9730" width="24.85546875" style="91" customWidth="1"/>
    <col min="9731" max="9731" width="12.5703125" style="91" customWidth="1"/>
    <col min="9732" max="9732" width="9.5703125" style="91" customWidth="1"/>
    <col min="9733" max="9733" width="6.140625" style="91" customWidth="1"/>
    <col min="9734" max="9734" width="6.85546875" style="91" customWidth="1"/>
    <col min="9735" max="9735" width="9.85546875" style="91" customWidth="1"/>
    <col min="9736" max="9736" width="5.5703125" style="91" customWidth="1"/>
    <col min="9737" max="9737" width="13.5703125" style="91" customWidth="1"/>
    <col min="9738" max="9738" width="11.5703125" style="91" customWidth="1"/>
    <col min="9739" max="9739" width="9.5703125" style="91" customWidth="1"/>
    <col min="9740" max="9740" width="2.5703125" style="91" customWidth="1"/>
    <col min="9741" max="9741" width="8.85546875" style="91" customWidth="1"/>
    <col min="9742" max="9742" width="2.42578125" style="91" customWidth="1"/>
    <col min="9743" max="9743" width="9.140625" style="91"/>
    <col min="9744" max="9744" width="9" style="91" customWidth="1"/>
    <col min="9745" max="9745" width="9.7109375" style="91" customWidth="1"/>
    <col min="9746" max="9746" width="9.5703125" style="91" customWidth="1"/>
    <col min="9747" max="9747" width="9.7109375" style="91" customWidth="1"/>
    <col min="9748" max="9750" width="9.140625" style="91"/>
    <col min="9751" max="9751" width="8.5703125" style="91" customWidth="1"/>
    <col min="9752" max="9752" width="1" style="91" customWidth="1"/>
    <col min="9753" max="9984" width="9.140625" style="91"/>
    <col min="9985" max="9985" width="5.42578125" style="91" customWidth="1"/>
    <col min="9986" max="9986" width="24.85546875" style="91" customWidth="1"/>
    <col min="9987" max="9987" width="12.5703125" style="91" customWidth="1"/>
    <col min="9988" max="9988" width="9.5703125" style="91" customWidth="1"/>
    <col min="9989" max="9989" width="6.140625" style="91" customWidth="1"/>
    <col min="9990" max="9990" width="6.85546875" style="91" customWidth="1"/>
    <col min="9991" max="9991" width="9.85546875" style="91" customWidth="1"/>
    <col min="9992" max="9992" width="5.5703125" style="91" customWidth="1"/>
    <col min="9993" max="9993" width="13.5703125" style="91" customWidth="1"/>
    <col min="9994" max="9994" width="11.5703125" style="91" customWidth="1"/>
    <col min="9995" max="9995" width="9.5703125" style="91" customWidth="1"/>
    <col min="9996" max="9996" width="2.5703125" style="91" customWidth="1"/>
    <col min="9997" max="9997" width="8.85546875" style="91" customWidth="1"/>
    <col min="9998" max="9998" width="2.42578125" style="91" customWidth="1"/>
    <col min="9999" max="9999" width="9.140625" style="91"/>
    <col min="10000" max="10000" width="9" style="91" customWidth="1"/>
    <col min="10001" max="10001" width="9.7109375" style="91" customWidth="1"/>
    <col min="10002" max="10002" width="9.5703125" style="91" customWidth="1"/>
    <col min="10003" max="10003" width="9.7109375" style="91" customWidth="1"/>
    <col min="10004" max="10006" width="9.140625" style="91"/>
    <col min="10007" max="10007" width="8.5703125" style="91" customWidth="1"/>
    <col min="10008" max="10008" width="1" style="91" customWidth="1"/>
    <col min="10009" max="10240" width="9.140625" style="91"/>
    <col min="10241" max="10241" width="5.42578125" style="91" customWidth="1"/>
    <col min="10242" max="10242" width="24.85546875" style="91" customWidth="1"/>
    <col min="10243" max="10243" width="12.5703125" style="91" customWidth="1"/>
    <col min="10244" max="10244" width="9.5703125" style="91" customWidth="1"/>
    <col min="10245" max="10245" width="6.140625" style="91" customWidth="1"/>
    <col min="10246" max="10246" width="6.85546875" style="91" customWidth="1"/>
    <col min="10247" max="10247" width="9.85546875" style="91" customWidth="1"/>
    <col min="10248" max="10248" width="5.5703125" style="91" customWidth="1"/>
    <col min="10249" max="10249" width="13.5703125" style="91" customWidth="1"/>
    <col min="10250" max="10250" width="11.5703125" style="91" customWidth="1"/>
    <col min="10251" max="10251" width="9.5703125" style="91" customWidth="1"/>
    <col min="10252" max="10252" width="2.5703125" style="91" customWidth="1"/>
    <col min="10253" max="10253" width="8.85546875" style="91" customWidth="1"/>
    <col min="10254" max="10254" width="2.42578125" style="91" customWidth="1"/>
    <col min="10255" max="10255" width="9.140625" style="91"/>
    <col min="10256" max="10256" width="9" style="91" customWidth="1"/>
    <col min="10257" max="10257" width="9.7109375" style="91" customWidth="1"/>
    <col min="10258" max="10258" width="9.5703125" style="91" customWidth="1"/>
    <col min="10259" max="10259" width="9.7109375" style="91" customWidth="1"/>
    <col min="10260" max="10262" width="9.140625" style="91"/>
    <col min="10263" max="10263" width="8.5703125" style="91" customWidth="1"/>
    <col min="10264" max="10264" width="1" style="91" customWidth="1"/>
    <col min="10265" max="10496" width="9.140625" style="91"/>
    <col min="10497" max="10497" width="5.42578125" style="91" customWidth="1"/>
    <col min="10498" max="10498" width="24.85546875" style="91" customWidth="1"/>
    <col min="10499" max="10499" width="12.5703125" style="91" customWidth="1"/>
    <col min="10500" max="10500" width="9.5703125" style="91" customWidth="1"/>
    <col min="10501" max="10501" width="6.140625" style="91" customWidth="1"/>
    <col min="10502" max="10502" width="6.85546875" style="91" customWidth="1"/>
    <col min="10503" max="10503" width="9.85546875" style="91" customWidth="1"/>
    <col min="10504" max="10504" width="5.5703125" style="91" customWidth="1"/>
    <col min="10505" max="10505" width="13.5703125" style="91" customWidth="1"/>
    <col min="10506" max="10506" width="11.5703125" style="91" customWidth="1"/>
    <col min="10507" max="10507" width="9.5703125" style="91" customWidth="1"/>
    <col min="10508" max="10508" width="2.5703125" style="91" customWidth="1"/>
    <col min="10509" max="10509" width="8.85546875" style="91" customWidth="1"/>
    <col min="10510" max="10510" width="2.42578125" style="91" customWidth="1"/>
    <col min="10511" max="10511" width="9.140625" style="91"/>
    <col min="10512" max="10512" width="9" style="91" customWidth="1"/>
    <col min="10513" max="10513" width="9.7109375" style="91" customWidth="1"/>
    <col min="10514" max="10514" width="9.5703125" style="91" customWidth="1"/>
    <col min="10515" max="10515" width="9.7109375" style="91" customWidth="1"/>
    <col min="10516" max="10518" width="9.140625" style="91"/>
    <col min="10519" max="10519" width="8.5703125" style="91" customWidth="1"/>
    <col min="10520" max="10520" width="1" style="91" customWidth="1"/>
    <col min="10521" max="10752" width="9.140625" style="91"/>
    <col min="10753" max="10753" width="5.42578125" style="91" customWidth="1"/>
    <col min="10754" max="10754" width="24.85546875" style="91" customWidth="1"/>
    <col min="10755" max="10755" width="12.5703125" style="91" customWidth="1"/>
    <col min="10756" max="10756" width="9.5703125" style="91" customWidth="1"/>
    <col min="10757" max="10757" width="6.140625" style="91" customWidth="1"/>
    <col min="10758" max="10758" width="6.85546875" style="91" customWidth="1"/>
    <col min="10759" max="10759" width="9.85546875" style="91" customWidth="1"/>
    <col min="10760" max="10760" width="5.5703125" style="91" customWidth="1"/>
    <col min="10761" max="10761" width="13.5703125" style="91" customWidth="1"/>
    <col min="10762" max="10762" width="11.5703125" style="91" customWidth="1"/>
    <col min="10763" max="10763" width="9.5703125" style="91" customWidth="1"/>
    <col min="10764" max="10764" width="2.5703125" style="91" customWidth="1"/>
    <col min="10765" max="10765" width="8.85546875" style="91" customWidth="1"/>
    <col min="10766" max="10766" width="2.42578125" style="91" customWidth="1"/>
    <col min="10767" max="10767" width="9.140625" style="91"/>
    <col min="10768" max="10768" width="9" style="91" customWidth="1"/>
    <col min="10769" max="10769" width="9.7109375" style="91" customWidth="1"/>
    <col min="10770" max="10770" width="9.5703125" style="91" customWidth="1"/>
    <col min="10771" max="10771" width="9.7109375" style="91" customWidth="1"/>
    <col min="10772" max="10774" width="9.140625" style="91"/>
    <col min="10775" max="10775" width="8.5703125" style="91" customWidth="1"/>
    <col min="10776" max="10776" width="1" style="91" customWidth="1"/>
    <col min="10777" max="11008" width="9.140625" style="91"/>
    <col min="11009" max="11009" width="5.42578125" style="91" customWidth="1"/>
    <col min="11010" max="11010" width="24.85546875" style="91" customWidth="1"/>
    <col min="11011" max="11011" width="12.5703125" style="91" customWidth="1"/>
    <col min="11012" max="11012" width="9.5703125" style="91" customWidth="1"/>
    <col min="11013" max="11013" width="6.140625" style="91" customWidth="1"/>
    <col min="11014" max="11014" width="6.85546875" style="91" customWidth="1"/>
    <col min="11015" max="11015" width="9.85546875" style="91" customWidth="1"/>
    <col min="11016" max="11016" width="5.5703125" style="91" customWidth="1"/>
    <col min="11017" max="11017" width="13.5703125" style="91" customWidth="1"/>
    <col min="11018" max="11018" width="11.5703125" style="91" customWidth="1"/>
    <col min="11019" max="11019" width="9.5703125" style="91" customWidth="1"/>
    <col min="11020" max="11020" width="2.5703125" style="91" customWidth="1"/>
    <col min="11021" max="11021" width="8.85546875" style="91" customWidth="1"/>
    <col min="11022" max="11022" width="2.42578125" style="91" customWidth="1"/>
    <col min="11023" max="11023" width="9.140625" style="91"/>
    <col min="11024" max="11024" width="9" style="91" customWidth="1"/>
    <col min="11025" max="11025" width="9.7109375" style="91" customWidth="1"/>
    <col min="11026" max="11026" width="9.5703125" style="91" customWidth="1"/>
    <col min="11027" max="11027" width="9.7109375" style="91" customWidth="1"/>
    <col min="11028" max="11030" width="9.140625" style="91"/>
    <col min="11031" max="11031" width="8.5703125" style="91" customWidth="1"/>
    <col min="11032" max="11032" width="1" style="91" customWidth="1"/>
    <col min="11033" max="11264" width="9.140625" style="91"/>
    <col min="11265" max="11265" width="5.42578125" style="91" customWidth="1"/>
    <col min="11266" max="11266" width="24.85546875" style="91" customWidth="1"/>
    <col min="11267" max="11267" width="12.5703125" style="91" customWidth="1"/>
    <col min="11268" max="11268" width="9.5703125" style="91" customWidth="1"/>
    <col min="11269" max="11269" width="6.140625" style="91" customWidth="1"/>
    <col min="11270" max="11270" width="6.85546875" style="91" customWidth="1"/>
    <col min="11271" max="11271" width="9.85546875" style="91" customWidth="1"/>
    <col min="11272" max="11272" width="5.5703125" style="91" customWidth="1"/>
    <col min="11273" max="11273" width="13.5703125" style="91" customWidth="1"/>
    <col min="11274" max="11274" width="11.5703125" style="91" customWidth="1"/>
    <col min="11275" max="11275" width="9.5703125" style="91" customWidth="1"/>
    <col min="11276" max="11276" width="2.5703125" style="91" customWidth="1"/>
    <col min="11277" max="11277" width="8.85546875" style="91" customWidth="1"/>
    <col min="11278" max="11278" width="2.42578125" style="91" customWidth="1"/>
    <col min="11279" max="11279" width="9.140625" style="91"/>
    <col min="11280" max="11280" width="9" style="91" customWidth="1"/>
    <col min="11281" max="11281" width="9.7109375" style="91" customWidth="1"/>
    <col min="11282" max="11282" width="9.5703125" style="91" customWidth="1"/>
    <col min="11283" max="11283" width="9.7109375" style="91" customWidth="1"/>
    <col min="11284" max="11286" width="9.140625" style="91"/>
    <col min="11287" max="11287" width="8.5703125" style="91" customWidth="1"/>
    <col min="11288" max="11288" width="1" style="91" customWidth="1"/>
    <col min="11289" max="11520" width="9.140625" style="91"/>
    <col min="11521" max="11521" width="5.42578125" style="91" customWidth="1"/>
    <col min="11522" max="11522" width="24.85546875" style="91" customWidth="1"/>
    <col min="11523" max="11523" width="12.5703125" style="91" customWidth="1"/>
    <col min="11524" max="11524" width="9.5703125" style="91" customWidth="1"/>
    <col min="11525" max="11525" width="6.140625" style="91" customWidth="1"/>
    <col min="11526" max="11526" width="6.85546875" style="91" customWidth="1"/>
    <col min="11527" max="11527" width="9.85546875" style="91" customWidth="1"/>
    <col min="11528" max="11528" width="5.5703125" style="91" customWidth="1"/>
    <col min="11529" max="11529" width="13.5703125" style="91" customWidth="1"/>
    <col min="11530" max="11530" width="11.5703125" style="91" customWidth="1"/>
    <col min="11531" max="11531" width="9.5703125" style="91" customWidth="1"/>
    <col min="11532" max="11532" width="2.5703125" style="91" customWidth="1"/>
    <col min="11533" max="11533" width="8.85546875" style="91" customWidth="1"/>
    <col min="11534" max="11534" width="2.42578125" style="91" customWidth="1"/>
    <col min="11535" max="11535" width="9.140625" style="91"/>
    <col min="11536" max="11536" width="9" style="91" customWidth="1"/>
    <col min="11537" max="11537" width="9.7109375" style="91" customWidth="1"/>
    <col min="11538" max="11538" width="9.5703125" style="91" customWidth="1"/>
    <col min="11539" max="11539" width="9.7109375" style="91" customWidth="1"/>
    <col min="11540" max="11542" width="9.140625" style="91"/>
    <col min="11543" max="11543" width="8.5703125" style="91" customWidth="1"/>
    <col min="11544" max="11544" width="1" style="91" customWidth="1"/>
    <col min="11545" max="11776" width="9.140625" style="91"/>
    <col min="11777" max="11777" width="5.42578125" style="91" customWidth="1"/>
    <col min="11778" max="11778" width="24.85546875" style="91" customWidth="1"/>
    <col min="11779" max="11779" width="12.5703125" style="91" customWidth="1"/>
    <col min="11780" max="11780" width="9.5703125" style="91" customWidth="1"/>
    <col min="11781" max="11781" width="6.140625" style="91" customWidth="1"/>
    <col min="11782" max="11782" width="6.85546875" style="91" customWidth="1"/>
    <col min="11783" max="11783" width="9.85546875" style="91" customWidth="1"/>
    <col min="11784" max="11784" width="5.5703125" style="91" customWidth="1"/>
    <col min="11785" max="11785" width="13.5703125" style="91" customWidth="1"/>
    <col min="11786" max="11786" width="11.5703125" style="91" customWidth="1"/>
    <col min="11787" max="11787" width="9.5703125" style="91" customWidth="1"/>
    <col min="11788" max="11788" width="2.5703125" style="91" customWidth="1"/>
    <col min="11789" max="11789" width="8.85546875" style="91" customWidth="1"/>
    <col min="11790" max="11790" width="2.42578125" style="91" customWidth="1"/>
    <col min="11791" max="11791" width="9.140625" style="91"/>
    <col min="11792" max="11792" width="9" style="91" customWidth="1"/>
    <col min="11793" max="11793" width="9.7109375" style="91" customWidth="1"/>
    <col min="11794" max="11794" width="9.5703125" style="91" customWidth="1"/>
    <col min="11795" max="11795" width="9.7109375" style="91" customWidth="1"/>
    <col min="11796" max="11798" width="9.140625" style="91"/>
    <col min="11799" max="11799" width="8.5703125" style="91" customWidth="1"/>
    <col min="11800" max="11800" width="1" style="91" customWidth="1"/>
    <col min="11801" max="12032" width="9.140625" style="91"/>
    <col min="12033" max="12033" width="5.42578125" style="91" customWidth="1"/>
    <col min="12034" max="12034" width="24.85546875" style="91" customWidth="1"/>
    <col min="12035" max="12035" width="12.5703125" style="91" customWidth="1"/>
    <col min="12036" max="12036" width="9.5703125" style="91" customWidth="1"/>
    <col min="12037" max="12037" width="6.140625" style="91" customWidth="1"/>
    <col min="12038" max="12038" width="6.85546875" style="91" customWidth="1"/>
    <col min="12039" max="12039" width="9.85546875" style="91" customWidth="1"/>
    <col min="12040" max="12040" width="5.5703125" style="91" customWidth="1"/>
    <col min="12041" max="12041" width="13.5703125" style="91" customWidth="1"/>
    <col min="12042" max="12042" width="11.5703125" style="91" customWidth="1"/>
    <col min="12043" max="12043" width="9.5703125" style="91" customWidth="1"/>
    <col min="12044" max="12044" width="2.5703125" style="91" customWidth="1"/>
    <col min="12045" max="12045" width="8.85546875" style="91" customWidth="1"/>
    <col min="12046" max="12046" width="2.42578125" style="91" customWidth="1"/>
    <col min="12047" max="12047" width="9.140625" style="91"/>
    <col min="12048" max="12048" width="9" style="91" customWidth="1"/>
    <col min="12049" max="12049" width="9.7109375" style="91" customWidth="1"/>
    <col min="12050" max="12050" width="9.5703125" style="91" customWidth="1"/>
    <col min="12051" max="12051" width="9.7109375" style="91" customWidth="1"/>
    <col min="12052" max="12054" width="9.140625" style="91"/>
    <col min="12055" max="12055" width="8.5703125" style="91" customWidth="1"/>
    <col min="12056" max="12056" width="1" style="91" customWidth="1"/>
    <col min="12057" max="12288" width="9.140625" style="91"/>
    <col min="12289" max="12289" width="5.42578125" style="91" customWidth="1"/>
    <col min="12290" max="12290" width="24.85546875" style="91" customWidth="1"/>
    <col min="12291" max="12291" width="12.5703125" style="91" customWidth="1"/>
    <col min="12292" max="12292" width="9.5703125" style="91" customWidth="1"/>
    <col min="12293" max="12293" width="6.140625" style="91" customWidth="1"/>
    <col min="12294" max="12294" width="6.85546875" style="91" customWidth="1"/>
    <col min="12295" max="12295" width="9.85546875" style="91" customWidth="1"/>
    <col min="12296" max="12296" width="5.5703125" style="91" customWidth="1"/>
    <col min="12297" max="12297" width="13.5703125" style="91" customWidth="1"/>
    <col min="12298" max="12298" width="11.5703125" style="91" customWidth="1"/>
    <col min="12299" max="12299" width="9.5703125" style="91" customWidth="1"/>
    <col min="12300" max="12300" width="2.5703125" style="91" customWidth="1"/>
    <col min="12301" max="12301" width="8.85546875" style="91" customWidth="1"/>
    <col min="12302" max="12302" width="2.42578125" style="91" customWidth="1"/>
    <col min="12303" max="12303" width="9.140625" style="91"/>
    <col min="12304" max="12304" width="9" style="91" customWidth="1"/>
    <col min="12305" max="12305" width="9.7109375" style="91" customWidth="1"/>
    <col min="12306" max="12306" width="9.5703125" style="91" customWidth="1"/>
    <col min="12307" max="12307" width="9.7109375" style="91" customWidth="1"/>
    <col min="12308" max="12310" width="9.140625" style="91"/>
    <col min="12311" max="12311" width="8.5703125" style="91" customWidth="1"/>
    <col min="12312" max="12312" width="1" style="91" customWidth="1"/>
    <col min="12313" max="12544" width="9.140625" style="91"/>
    <col min="12545" max="12545" width="5.42578125" style="91" customWidth="1"/>
    <col min="12546" max="12546" width="24.85546875" style="91" customWidth="1"/>
    <col min="12547" max="12547" width="12.5703125" style="91" customWidth="1"/>
    <col min="12548" max="12548" width="9.5703125" style="91" customWidth="1"/>
    <col min="12549" max="12549" width="6.140625" style="91" customWidth="1"/>
    <col min="12550" max="12550" width="6.85546875" style="91" customWidth="1"/>
    <col min="12551" max="12551" width="9.85546875" style="91" customWidth="1"/>
    <col min="12552" max="12552" width="5.5703125" style="91" customWidth="1"/>
    <col min="12553" max="12553" width="13.5703125" style="91" customWidth="1"/>
    <col min="12554" max="12554" width="11.5703125" style="91" customWidth="1"/>
    <col min="12555" max="12555" width="9.5703125" style="91" customWidth="1"/>
    <col min="12556" max="12556" width="2.5703125" style="91" customWidth="1"/>
    <col min="12557" max="12557" width="8.85546875" style="91" customWidth="1"/>
    <col min="12558" max="12558" width="2.42578125" style="91" customWidth="1"/>
    <col min="12559" max="12559" width="9.140625" style="91"/>
    <col min="12560" max="12560" width="9" style="91" customWidth="1"/>
    <col min="12561" max="12561" width="9.7109375" style="91" customWidth="1"/>
    <col min="12562" max="12562" width="9.5703125" style="91" customWidth="1"/>
    <col min="12563" max="12563" width="9.7109375" style="91" customWidth="1"/>
    <col min="12564" max="12566" width="9.140625" style="91"/>
    <col min="12567" max="12567" width="8.5703125" style="91" customWidth="1"/>
    <col min="12568" max="12568" width="1" style="91" customWidth="1"/>
    <col min="12569" max="12800" width="9.140625" style="91"/>
    <col min="12801" max="12801" width="5.42578125" style="91" customWidth="1"/>
    <col min="12802" max="12802" width="24.85546875" style="91" customWidth="1"/>
    <col min="12803" max="12803" width="12.5703125" style="91" customWidth="1"/>
    <col min="12804" max="12804" width="9.5703125" style="91" customWidth="1"/>
    <col min="12805" max="12805" width="6.140625" style="91" customWidth="1"/>
    <col min="12806" max="12806" width="6.85546875" style="91" customWidth="1"/>
    <col min="12807" max="12807" width="9.85546875" style="91" customWidth="1"/>
    <col min="12808" max="12808" width="5.5703125" style="91" customWidth="1"/>
    <col min="12809" max="12809" width="13.5703125" style="91" customWidth="1"/>
    <col min="12810" max="12810" width="11.5703125" style="91" customWidth="1"/>
    <col min="12811" max="12811" width="9.5703125" style="91" customWidth="1"/>
    <col min="12812" max="12812" width="2.5703125" style="91" customWidth="1"/>
    <col min="12813" max="12813" width="8.85546875" style="91" customWidth="1"/>
    <col min="12814" max="12814" width="2.42578125" style="91" customWidth="1"/>
    <col min="12815" max="12815" width="9.140625" style="91"/>
    <col min="12816" max="12816" width="9" style="91" customWidth="1"/>
    <col min="12817" max="12817" width="9.7109375" style="91" customWidth="1"/>
    <col min="12818" max="12818" width="9.5703125" style="91" customWidth="1"/>
    <col min="12819" max="12819" width="9.7109375" style="91" customWidth="1"/>
    <col min="12820" max="12822" width="9.140625" style="91"/>
    <col min="12823" max="12823" width="8.5703125" style="91" customWidth="1"/>
    <col min="12824" max="12824" width="1" style="91" customWidth="1"/>
    <col min="12825" max="13056" width="9.140625" style="91"/>
    <col min="13057" max="13057" width="5.42578125" style="91" customWidth="1"/>
    <col min="13058" max="13058" width="24.85546875" style="91" customWidth="1"/>
    <col min="13059" max="13059" width="12.5703125" style="91" customWidth="1"/>
    <col min="13060" max="13060" width="9.5703125" style="91" customWidth="1"/>
    <col min="13061" max="13061" width="6.140625" style="91" customWidth="1"/>
    <col min="13062" max="13062" width="6.85546875" style="91" customWidth="1"/>
    <col min="13063" max="13063" width="9.85546875" style="91" customWidth="1"/>
    <col min="13064" max="13064" width="5.5703125" style="91" customWidth="1"/>
    <col min="13065" max="13065" width="13.5703125" style="91" customWidth="1"/>
    <col min="13066" max="13066" width="11.5703125" style="91" customWidth="1"/>
    <col min="13067" max="13067" width="9.5703125" style="91" customWidth="1"/>
    <col min="13068" max="13068" width="2.5703125" style="91" customWidth="1"/>
    <col min="13069" max="13069" width="8.85546875" style="91" customWidth="1"/>
    <col min="13070" max="13070" width="2.42578125" style="91" customWidth="1"/>
    <col min="13071" max="13071" width="9.140625" style="91"/>
    <col min="13072" max="13072" width="9" style="91" customWidth="1"/>
    <col min="13073" max="13073" width="9.7109375" style="91" customWidth="1"/>
    <col min="13074" max="13074" width="9.5703125" style="91" customWidth="1"/>
    <col min="13075" max="13075" width="9.7109375" style="91" customWidth="1"/>
    <col min="13076" max="13078" width="9.140625" style="91"/>
    <col min="13079" max="13079" width="8.5703125" style="91" customWidth="1"/>
    <col min="13080" max="13080" width="1" style="91" customWidth="1"/>
    <col min="13081" max="13312" width="9.140625" style="91"/>
    <col min="13313" max="13313" width="5.42578125" style="91" customWidth="1"/>
    <col min="13314" max="13314" width="24.85546875" style="91" customWidth="1"/>
    <col min="13315" max="13315" width="12.5703125" style="91" customWidth="1"/>
    <col min="13316" max="13316" width="9.5703125" style="91" customWidth="1"/>
    <col min="13317" max="13317" width="6.140625" style="91" customWidth="1"/>
    <col min="13318" max="13318" width="6.85546875" style="91" customWidth="1"/>
    <col min="13319" max="13319" width="9.85546875" style="91" customWidth="1"/>
    <col min="13320" max="13320" width="5.5703125" style="91" customWidth="1"/>
    <col min="13321" max="13321" width="13.5703125" style="91" customWidth="1"/>
    <col min="13322" max="13322" width="11.5703125" style="91" customWidth="1"/>
    <col min="13323" max="13323" width="9.5703125" style="91" customWidth="1"/>
    <col min="13324" max="13324" width="2.5703125" style="91" customWidth="1"/>
    <col min="13325" max="13325" width="8.85546875" style="91" customWidth="1"/>
    <col min="13326" max="13326" width="2.42578125" style="91" customWidth="1"/>
    <col min="13327" max="13327" width="9.140625" style="91"/>
    <col min="13328" max="13328" width="9" style="91" customWidth="1"/>
    <col min="13329" max="13329" width="9.7109375" style="91" customWidth="1"/>
    <col min="13330" max="13330" width="9.5703125" style="91" customWidth="1"/>
    <col min="13331" max="13331" width="9.7109375" style="91" customWidth="1"/>
    <col min="13332" max="13334" width="9.140625" style="91"/>
    <col min="13335" max="13335" width="8.5703125" style="91" customWidth="1"/>
    <col min="13336" max="13336" width="1" style="91" customWidth="1"/>
    <col min="13337" max="13568" width="9.140625" style="91"/>
    <col min="13569" max="13569" width="5.42578125" style="91" customWidth="1"/>
    <col min="13570" max="13570" width="24.85546875" style="91" customWidth="1"/>
    <col min="13571" max="13571" width="12.5703125" style="91" customWidth="1"/>
    <col min="13572" max="13572" width="9.5703125" style="91" customWidth="1"/>
    <col min="13573" max="13573" width="6.140625" style="91" customWidth="1"/>
    <col min="13574" max="13574" width="6.85546875" style="91" customWidth="1"/>
    <col min="13575" max="13575" width="9.85546875" style="91" customWidth="1"/>
    <col min="13576" max="13576" width="5.5703125" style="91" customWidth="1"/>
    <col min="13577" max="13577" width="13.5703125" style="91" customWidth="1"/>
    <col min="13578" max="13578" width="11.5703125" style="91" customWidth="1"/>
    <col min="13579" max="13579" width="9.5703125" style="91" customWidth="1"/>
    <col min="13580" max="13580" width="2.5703125" style="91" customWidth="1"/>
    <col min="13581" max="13581" width="8.85546875" style="91" customWidth="1"/>
    <col min="13582" max="13582" width="2.42578125" style="91" customWidth="1"/>
    <col min="13583" max="13583" width="9.140625" style="91"/>
    <col min="13584" max="13584" width="9" style="91" customWidth="1"/>
    <col min="13585" max="13585" width="9.7109375" style="91" customWidth="1"/>
    <col min="13586" max="13586" width="9.5703125" style="91" customWidth="1"/>
    <col min="13587" max="13587" width="9.7109375" style="91" customWidth="1"/>
    <col min="13588" max="13590" width="9.140625" style="91"/>
    <col min="13591" max="13591" width="8.5703125" style="91" customWidth="1"/>
    <col min="13592" max="13592" width="1" style="91" customWidth="1"/>
    <col min="13593" max="13824" width="9.140625" style="91"/>
    <col min="13825" max="13825" width="5.42578125" style="91" customWidth="1"/>
    <col min="13826" max="13826" width="24.85546875" style="91" customWidth="1"/>
    <col min="13827" max="13827" width="12.5703125" style="91" customWidth="1"/>
    <col min="13828" max="13828" width="9.5703125" style="91" customWidth="1"/>
    <col min="13829" max="13829" width="6.140625" style="91" customWidth="1"/>
    <col min="13830" max="13830" width="6.85546875" style="91" customWidth="1"/>
    <col min="13831" max="13831" width="9.85546875" style="91" customWidth="1"/>
    <col min="13832" max="13832" width="5.5703125" style="91" customWidth="1"/>
    <col min="13833" max="13833" width="13.5703125" style="91" customWidth="1"/>
    <col min="13834" max="13834" width="11.5703125" style="91" customWidth="1"/>
    <col min="13835" max="13835" width="9.5703125" style="91" customWidth="1"/>
    <col min="13836" max="13836" width="2.5703125" style="91" customWidth="1"/>
    <col min="13837" max="13837" width="8.85546875" style="91" customWidth="1"/>
    <col min="13838" max="13838" width="2.42578125" style="91" customWidth="1"/>
    <col min="13839" max="13839" width="9.140625" style="91"/>
    <col min="13840" max="13840" width="9" style="91" customWidth="1"/>
    <col min="13841" max="13841" width="9.7109375" style="91" customWidth="1"/>
    <col min="13842" max="13842" width="9.5703125" style="91" customWidth="1"/>
    <col min="13843" max="13843" width="9.7109375" style="91" customWidth="1"/>
    <col min="13844" max="13846" width="9.140625" style="91"/>
    <col min="13847" max="13847" width="8.5703125" style="91" customWidth="1"/>
    <col min="13848" max="13848" width="1" style="91" customWidth="1"/>
    <col min="13849" max="14080" width="9.140625" style="91"/>
    <col min="14081" max="14081" width="5.42578125" style="91" customWidth="1"/>
    <col min="14082" max="14082" width="24.85546875" style="91" customWidth="1"/>
    <col min="14083" max="14083" width="12.5703125" style="91" customWidth="1"/>
    <col min="14084" max="14084" width="9.5703125" style="91" customWidth="1"/>
    <col min="14085" max="14085" width="6.140625" style="91" customWidth="1"/>
    <col min="14086" max="14086" width="6.85546875" style="91" customWidth="1"/>
    <col min="14087" max="14087" width="9.85546875" style="91" customWidth="1"/>
    <col min="14088" max="14088" width="5.5703125" style="91" customWidth="1"/>
    <col min="14089" max="14089" width="13.5703125" style="91" customWidth="1"/>
    <col min="14090" max="14090" width="11.5703125" style="91" customWidth="1"/>
    <col min="14091" max="14091" width="9.5703125" style="91" customWidth="1"/>
    <col min="14092" max="14092" width="2.5703125" style="91" customWidth="1"/>
    <col min="14093" max="14093" width="8.85546875" style="91" customWidth="1"/>
    <col min="14094" max="14094" width="2.42578125" style="91" customWidth="1"/>
    <col min="14095" max="14095" width="9.140625" style="91"/>
    <col min="14096" max="14096" width="9" style="91" customWidth="1"/>
    <col min="14097" max="14097" width="9.7109375" style="91" customWidth="1"/>
    <col min="14098" max="14098" width="9.5703125" style="91" customWidth="1"/>
    <col min="14099" max="14099" width="9.7109375" style="91" customWidth="1"/>
    <col min="14100" max="14102" width="9.140625" style="91"/>
    <col min="14103" max="14103" width="8.5703125" style="91" customWidth="1"/>
    <col min="14104" max="14104" width="1" style="91" customWidth="1"/>
    <col min="14105" max="14336" width="9.140625" style="91"/>
    <col min="14337" max="14337" width="5.42578125" style="91" customWidth="1"/>
    <col min="14338" max="14338" width="24.85546875" style="91" customWidth="1"/>
    <col min="14339" max="14339" width="12.5703125" style="91" customWidth="1"/>
    <col min="14340" max="14340" width="9.5703125" style="91" customWidth="1"/>
    <col min="14341" max="14341" width="6.140625" style="91" customWidth="1"/>
    <col min="14342" max="14342" width="6.85546875" style="91" customWidth="1"/>
    <col min="14343" max="14343" width="9.85546875" style="91" customWidth="1"/>
    <col min="14344" max="14344" width="5.5703125" style="91" customWidth="1"/>
    <col min="14345" max="14345" width="13.5703125" style="91" customWidth="1"/>
    <col min="14346" max="14346" width="11.5703125" style="91" customWidth="1"/>
    <col min="14347" max="14347" width="9.5703125" style="91" customWidth="1"/>
    <col min="14348" max="14348" width="2.5703125" style="91" customWidth="1"/>
    <col min="14349" max="14349" width="8.85546875" style="91" customWidth="1"/>
    <col min="14350" max="14350" width="2.42578125" style="91" customWidth="1"/>
    <col min="14351" max="14351" width="9.140625" style="91"/>
    <col min="14352" max="14352" width="9" style="91" customWidth="1"/>
    <col min="14353" max="14353" width="9.7109375" style="91" customWidth="1"/>
    <col min="14354" max="14354" width="9.5703125" style="91" customWidth="1"/>
    <col min="14355" max="14355" width="9.7109375" style="91" customWidth="1"/>
    <col min="14356" max="14358" width="9.140625" style="91"/>
    <col min="14359" max="14359" width="8.5703125" style="91" customWidth="1"/>
    <col min="14360" max="14360" width="1" style="91" customWidth="1"/>
    <col min="14361" max="14592" width="9.140625" style="91"/>
    <col min="14593" max="14593" width="5.42578125" style="91" customWidth="1"/>
    <col min="14594" max="14594" width="24.85546875" style="91" customWidth="1"/>
    <col min="14595" max="14595" width="12.5703125" style="91" customWidth="1"/>
    <col min="14596" max="14596" width="9.5703125" style="91" customWidth="1"/>
    <col min="14597" max="14597" width="6.140625" style="91" customWidth="1"/>
    <col min="14598" max="14598" width="6.85546875" style="91" customWidth="1"/>
    <col min="14599" max="14599" width="9.85546875" style="91" customWidth="1"/>
    <col min="14600" max="14600" width="5.5703125" style="91" customWidth="1"/>
    <col min="14601" max="14601" width="13.5703125" style="91" customWidth="1"/>
    <col min="14602" max="14602" width="11.5703125" style="91" customWidth="1"/>
    <col min="14603" max="14603" width="9.5703125" style="91" customWidth="1"/>
    <col min="14604" max="14604" width="2.5703125" style="91" customWidth="1"/>
    <col min="14605" max="14605" width="8.85546875" style="91" customWidth="1"/>
    <col min="14606" max="14606" width="2.42578125" style="91" customWidth="1"/>
    <col min="14607" max="14607" width="9.140625" style="91"/>
    <col min="14608" max="14608" width="9" style="91" customWidth="1"/>
    <col min="14609" max="14609" width="9.7109375" style="91" customWidth="1"/>
    <col min="14610" max="14610" width="9.5703125" style="91" customWidth="1"/>
    <col min="14611" max="14611" width="9.7109375" style="91" customWidth="1"/>
    <col min="14612" max="14614" width="9.140625" style="91"/>
    <col min="14615" max="14615" width="8.5703125" style="91" customWidth="1"/>
    <col min="14616" max="14616" width="1" style="91" customWidth="1"/>
    <col min="14617" max="14848" width="9.140625" style="91"/>
    <col min="14849" max="14849" width="5.42578125" style="91" customWidth="1"/>
    <col min="14850" max="14850" width="24.85546875" style="91" customWidth="1"/>
    <col min="14851" max="14851" width="12.5703125" style="91" customWidth="1"/>
    <col min="14852" max="14852" width="9.5703125" style="91" customWidth="1"/>
    <col min="14853" max="14853" width="6.140625" style="91" customWidth="1"/>
    <col min="14854" max="14854" width="6.85546875" style="91" customWidth="1"/>
    <col min="14855" max="14855" width="9.85546875" style="91" customWidth="1"/>
    <col min="14856" max="14856" width="5.5703125" style="91" customWidth="1"/>
    <col min="14857" max="14857" width="13.5703125" style="91" customWidth="1"/>
    <col min="14858" max="14858" width="11.5703125" style="91" customWidth="1"/>
    <col min="14859" max="14859" width="9.5703125" style="91" customWidth="1"/>
    <col min="14860" max="14860" width="2.5703125" style="91" customWidth="1"/>
    <col min="14861" max="14861" width="8.85546875" style="91" customWidth="1"/>
    <col min="14862" max="14862" width="2.42578125" style="91" customWidth="1"/>
    <col min="14863" max="14863" width="9.140625" style="91"/>
    <col min="14864" max="14864" width="9" style="91" customWidth="1"/>
    <col min="14865" max="14865" width="9.7109375" style="91" customWidth="1"/>
    <col min="14866" max="14866" width="9.5703125" style="91" customWidth="1"/>
    <col min="14867" max="14867" width="9.7109375" style="91" customWidth="1"/>
    <col min="14868" max="14870" width="9.140625" style="91"/>
    <col min="14871" max="14871" width="8.5703125" style="91" customWidth="1"/>
    <col min="14872" max="14872" width="1" style="91" customWidth="1"/>
    <col min="14873" max="15104" width="9.140625" style="91"/>
    <col min="15105" max="15105" width="5.42578125" style="91" customWidth="1"/>
    <col min="15106" max="15106" width="24.85546875" style="91" customWidth="1"/>
    <col min="15107" max="15107" width="12.5703125" style="91" customWidth="1"/>
    <col min="15108" max="15108" width="9.5703125" style="91" customWidth="1"/>
    <col min="15109" max="15109" width="6.140625" style="91" customWidth="1"/>
    <col min="15110" max="15110" width="6.85546875" style="91" customWidth="1"/>
    <col min="15111" max="15111" width="9.85546875" style="91" customWidth="1"/>
    <col min="15112" max="15112" width="5.5703125" style="91" customWidth="1"/>
    <col min="15113" max="15113" width="13.5703125" style="91" customWidth="1"/>
    <col min="15114" max="15114" width="11.5703125" style="91" customWidth="1"/>
    <col min="15115" max="15115" width="9.5703125" style="91" customWidth="1"/>
    <col min="15116" max="15116" width="2.5703125" style="91" customWidth="1"/>
    <col min="15117" max="15117" width="8.85546875" style="91" customWidth="1"/>
    <col min="15118" max="15118" width="2.42578125" style="91" customWidth="1"/>
    <col min="15119" max="15119" width="9.140625" style="91"/>
    <col min="15120" max="15120" width="9" style="91" customWidth="1"/>
    <col min="15121" max="15121" width="9.7109375" style="91" customWidth="1"/>
    <col min="15122" max="15122" width="9.5703125" style="91" customWidth="1"/>
    <col min="15123" max="15123" width="9.7109375" style="91" customWidth="1"/>
    <col min="15124" max="15126" width="9.140625" style="91"/>
    <col min="15127" max="15127" width="8.5703125" style="91" customWidth="1"/>
    <col min="15128" max="15128" width="1" style="91" customWidth="1"/>
    <col min="15129" max="15360" width="9.140625" style="91"/>
    <col min="15361" max="15361" width="5.42578125" style="91" customWidth="1"/>
    <col min="15362" max="15362" width="24.85546875" style="91" customWidth="1"/>
    <col min="15363" max="15363" width="12.5703125" style="91" customWidth="1"/>
    <col min="15364" max="15364" width="9.5703125" style="91" customWidth="1"/>
    <col min="15365" max="15365" width="6.140625" style="91" customWidth="1"/>
    <col min="15366" max="15366" width="6.85546875" style="91" customWidth="1"/>
    <col min="15367" max="15367" width="9.85546875" style="91" customWidth="1"/>
    <col min="15368" max="15368" width="5.5703125" style="91" customWidth="1"/>
    <col min="15369" max="15369" width="13.5703125" style="91" customWidth="1"/>
    <col min="15370" max="15370" width="11.5703125" style="91" customWidth="1"/>
    <col min="15371" max="15371" width="9.5703125" style="91" customWidth="1"/>
    <col min="15372" max="15372" width="2.5703125" style="91" customWidth="1"/>
    <col min="15373" max="15373" width="8.85546875" style="91" customWidth="1"/>
    <col min="15374" max="15374" width="2.42578125" style="91" customWidth="1"/>
    <col min="15375" max="15375" width="9.140625" style="91"/>
    <col min="15376" max="15376" width="9" style="91" customWidth="1"/>
    <col min="15377" max="15377" width="9.7109375" style="91" customWidth="1"/>
    <col min="15378" max="15378" width="9.5703125" style="91" customWidth="1"/>
    <col min="15379" max="15379" width="9.7109375" style="91" customWidth="1"/>
    <col min="15380" max="15382" width="9.140625" style="91"/>
    <col min="15383" max="15383" width="8.5703125" style="91" customWidth="1"/>
    <col min="15384" max="15384" width="1" style="91" customWidth="1"/>
    <col min="15385" max="15616" width="9.140625" style="91"/>
    <col min="15617" max="15617" width="5.42578125" style="91" customWidth="1"/>
    <col min="15618" max="15618" width="24.85546875" style="91" customWidth="1"/>
    <col min="15619" max="15619" width="12.5703125" style="91" customWidth="1"/>
    <col min="15620" max="15620" width="9.5703125" style="91" customWidth="1"/>
    <col min="15621" max="15621" width="6.140625" style="91" customWidth="1"/>
    <col min="15622" max="15622" width="6.85546875" style="91" customWidth="1"/>
    <col min="15623" max="15623" width="9.85546875" style="91" customWidth="1"/>
    <col min="15624" max="15624" width="5.5703125" style="91" customWidth="1"/>
    <col min="15625" max="15625" width="13.5703125" style="91" customWidth="1"/>
    <col min="15626" max="15626" width="11.5703125" style="91" customWidth="1"/>
    <col min="15627" max="15627" width="9.5703125" style="91" customWidth="1"/>
    <col min="15628" max="15628" width="2.5703125" style="91" customWidth="1"/>
    <col min="15629" max="15629" width="8.85546875" style="91" customWidth="1"/>
    <col min="15630" max="15630" width="2.42578125" style="91" customWidth="1"/>
    <col min="15631" max="15631" width="9.140625" style="91"/>
    <col min="15632" max="15632" width="9" style="91" customWidth="1"/>
    <col min="15633" max="15633" width="9.7109375" style="91" customWidth="1"/>
    <col min="15634" max="15634" width="9.5703125" style="91" customWidth="1"/>
    <col min="15635" max="15635" width="9.7109375" style="91" customWidth="1"/>
    <col min="15636" max="15638" width="9.140625" style="91"/>
    <col min="15639" max="15639" width="8.5703125" style="91" customWidth="1"/>
    <col min="15640" max="15640" width="1" style="91" customWidth="1"/>
    <col min="15641" max="15872" width="9.140625" style="91"/>
    <col min="15873" max="15873" width="5.42578125" style="91" customWidth="1"/>
    <col min="15874" max="15874" width="24.85546875" style="91" customWidth="1"/>
    <col min="15875" max="15875" width="12.5703125" style="91" customWidth="1"/>
    <col min="15876" max="15876" width="9.5703125" style="91" customWidth="1"/>
    <col min="15877" max="15877" width="6.140625" style="91" customWidth="1"/>
    <col min="15878" max="15878" width="6.85546875" style="91" customWidth="1"/>
    <col min="15879" max="15879" width="9.85546875" style="91" customWidth="1"/>
    <col min="15880" max="15880" width="5.5703125" style="91" customWidth="1"/>
    <col min="15881" max="15881" width="13.5703125" style="91" customWidth="1"/>
    <col min="15882" max="15882" width="11.5703125" style="91" customWidth="1"/>
    <col min="15883" max="15883" width="9.5703125" style="91" customWidth="1"/>
    <col min="15884" max="15884" width="2.5703125" style="91" customWidth="1"/>
    <col min="15885" max="15885" width="8.85546875" style="91" customWidth="1"/>
    <col min="15886" max="15886" width="2.42578125" style="91" customWidth="1"/>
    <col min="15887" max="15887" width="9.140625" style="91"/>
    <col min="15888" max="15888" width="9" style="91" customWidth="1"/>
    <col min="15889" max="15889" width="9.7109375" style="91" customWidth="1"/>
    <col min="15890" max="15890" width="9.5703125" style="91" customWidth="1"/>
    <col min="15891" max="15891" width="9.7109375" style="91" customWidth="1"/>
    <col min="15892" max="15894" width="9.140625" style="91"/>
    <col min="15895" max="15895" width="8.5703125" style="91" customWidth="1"/>
    <col min="15896" max="15896" width="1" style="91" customWidth="1"/>
    <col min="15897" max="16128" width="9.140625" style="91"/>
    <col min="16129" max="16129" width="5.42578125" style="91" customWidth="1"/>
    <col min="16130" max="16130" width="24.85546875" style="91" customWidth="1"/>
    <col min="16131" max="16131" width="12.5703125" style="91" customWidth="1"/>
    <col min="16132" max="16132" width="9.5703125" style="91" customWidth="1"/>
    <col min="16133" max="16133" width="6.140625" style="91" customWidth="1"/>
    <col min="16134" max="16134" width="6.85546875" style="91" customWidth="1"/>
    <col min="16135" max="16135" width="9.85546875" style="91" customWidth="1"/>
    <col min="16136" max="16136" width="5.5703125" style="91" customWidth="1"/>
    <col min="16137" max="16137" width="13.5703125" style="91" customWidth="1"/>
    <col min="16138" max="16138" width="11.5703125" style="91" customWidth="1"/>
    <col min="16139" max="16139" width="9.5703125" style="91" customWidth="1"/>
    <col min="16140" max="16140" width="2.5703125" style="91" customWidth="1"/>
    <col min="16141" max="16141" width="8.85546875" style="91" customWidth="1"/>
    <col min="16142" max="16142" width="2.42578125" style="91" customWidth="1"/>
    <col min="16143" max="16143" width="9.140625" style="91"/>
    <col min="16144" max="16144" width="9" style="91" customWidth="1"/>
    <col min="16145" max="16145" width="9.7109375" style="91" customWidth="1"/>
    <col min="16146" max="16146" width="9.5703125" style="91" customWidth="1"/>
    <col min="16147" max="16147" width="9.7109375" style="91" customWidth="1"/>
    <col min="16148" max="16150" width="9.140625" style="91"/>
    <col min="16151" max="16151" width="8.5703125" style="91" customWidth="1"/>
    <col min="16152" max="16152" width="1" style="91" customWidth="1"/>
    <col min="16153" max="16384" width="9.140625" style="91"/>
  </cols>
  <sheetData>
    <row r="1" spans="1:23" x14ac:dyDescent="0.2">
      <c r="A1" s="89"/>
      <c r="Q1" s="89" t="s">
        <v>0</v>
      </c>
    </row>
    <row r="2" spans="1:23" x14ac:dyDescent="0.2">
      <c r="A2" s="89"/>
      <c r="Q2" s="89" t="s">
        <v>1</v>
      </c>
    </row>
    <row r="3" spans="1:23" x14ac:dyDescent="0.2">
      <c r="A3" s="89"/>
      <c r="Q3" s="89" t="s">
        <v>2</v>
      </c>
    </row>
    <row r="4" spans="1:23" x14ac:dyDescent="0.2">
      <c r="A4" s="89"/>
      <c r="Q4" s="89" t="s">
        <v>3</v>
      </c>
    </row>
    <row r="6" spans="1:23" x14ac:dyDescent="0.2">
      <c r="A6" s="717" t="s">
        <v>230</v>
      </c>
      <c r="B6" s="718"/>
      <c r="C6" s="718"/>
      <c r="D6" s="718"/>
      <c r="E6" s="718"/>
      <c r="F6" s="718"/>
      <c r="G6" s="718"/>
      <c r="H6" s="718"/>
      <c r="I6" s="718"/>
      <c r="J6" s="718"/>
      <c r="K6" s="718"/>
      <c r="L6" s="718"/>
      <c r="M6" s="718"/>
      <c r="N6" s="718"/>
      <c r="O6" s="718"/>
      <c r="P6" s="718"/>
      <c r="Q6" s="718"/>
      <c r="R6" s="718"/>
      <c r="S6" s="718"/>
      <c r="T6" s="718"/>
      <c r="U6" s="718"/>
      <c r="V6" s="718"/>
      <c r="W6" s="718"/>
    </row>
    <row r="7" spans="1:23" x14ac:dyDescent="0.2">
      <c r="A7" s="92"/>
      <c r="B7" s="93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4"/>
      <c r="O7" s="94"/>
      <c r="P7" s="94"/>
      <c r="Q7" s="94"/>
      <c r="R7" s="94"/>
      <c r="S7" s="94"/>
      <c r="T7" s="94"/>
      <c r="U7" s="94"/>
      <c r="V7" s="94"/>
      <c r="W7" s="94"/>
    </row>
    <row r="8" spans="1:23" x14ac:dyDescent="0.2">
      <c r="A8" s="717" t="s">
        <v>5</v>
      </c>
      <c r="B8" s="718"/>
      <c r="C8" s="718"/>
      <c r="D8" s="718"/>
      <c r="E8" s="718"/>
      <c r="F8" s="718"/>
      <c r="G8" s="718"/>
      <c r="H8" s="718"/>
      <c r="I8" s="718"/>
      <c r="J8" s="718"/>
      <c r="K8" s="718"/>
      <c r="L8" s="718"/>
      <c r="M8" s="718"/>
      <c r="N8" s="718"/>
      <c r="O8" s="718"/>
      <c r="P8" s="718"/>
      <c r="Q8" s="718"/>
      <c r="R8" s="718"/>
      <c r="S8" s="718"/>
      <c r="T8" s="718"/>
      <c r="U8" s="718"/>
      <c r="V8" s="718"/>
      <c r="W8" s="718"/>
    </row>
    <row r="9" spans="1:23" x14ac:dyDescent="0.2">
      <c r="A9" s="92"/>
      <c r="B9" s="93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4"/>
      <c r="O9" s="94"/>
      <c r="P9" s="94"/>
      <c r="Q9" s="94"/>
      <c r="R9" s="94"/>
      <c r="S9" s="94"/>
      <c r="T9" s="94"/>
      <c r="U9" s="94"/>
      <c r="V9" s="94"/>
      <c r="W9" s="94"/>
    </row>
    <row r="10" spans="1:23" x14ac:dyDescent="0.2">
      <c r="A10" s="717" t="s">
        <v>6</v>
      </c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7"/>
      <c r="R10" s="717"/>
      <c r="S10" s="718"/>
      <c r="T10" s="718"/>
      <c r="U10" s="718"/>
      <c r="V10" s="718"/>
      <c r="W10" s="718"/>
    </row>
    <row r="11" spans="1:23" x14ac:dyDescent="0.2">
      <c r="B11" s="95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</row>
    <row r="13" spans="1:23" x14ac:dyDescent="0.2">
      <c r="A13" s="719" t="s">
        <v>7</v>
      </c>
      <c r="B13" s="722" t="s">
        <v>8</v>
      </c>
      <c r="C13" s="722" t="s">
        <v>9</v>
      </c>
      <c r="D13" s="722" t="s">
        <v>10</v>
      </c>
      <c r="E13" s="727" t="s">
        <v>11</v>
      </c>
      <c r="F13" s="728"/>
      <c r="G13" s="728"/>
      <c r="H13" s="96"/>
      <c r="I13" s="729" t="s">
        <v>12</v>
      </c>
      <c r="J13" s="722" t="s">
        <v>13</v>
      </c>
      <c r="K13" s="722" t="s">
        <v>14</v>
      </c>
      <c r="L13" s="97"/>
      <c r="M13" s="98"/>
      <c r="N13" s="98"/>
      <c r="O13" s="98"/>
      <c r="P13" s="98"/>
      <c r="Q13" s="740"/>
      <c r="R13" s="740"/>
      <c r="S13" s="98"/>
      <c r="T13" s="98"/>
      <c r="U13" s="99"/>
      <c r="V13" s="98"/>
      <c r="W13" s="96"/>
    </row>
    <row r="14" spans="1:23" x14ac:dyDescent="0.2">
      <c r="A14" s="720"/>
      <c r="B14" s="723"/>
      <c r="C14" s="725"/>
      <c r="D14" s="725"/>
      <c r="E14" s="741" t="s">
        <v>15</v>
      </c>
      <c r="F14" s="742"/>
      <c r="G14" s="742"/>
      <c r="H14" s="743"/>
      <c r="I14" s="730"/>
      <c r="J14" s="723"/>
      <c r="K14" s="723"/>
      <c r="L14" s="744"/>
      <c r="M14" s="732"/>
      <c r="N14" s="732"/>
      <c r="O14" s="732"/>
      <c r="P14" s="732"/>
      <c r="Q14" s="732"/>
      <c r="R14" s="732"/>
      <c r="S14" s="732"/>
      <c r="T14" s="732"/>
      <c r="U14" s="732"/>
      <c r="V14" s="732"/>
      <c r="W14" s="733"/>
    </row>
    <row r="15" spans="1:23" ht="13.5" customHeight="1" x14ac:dyDescent="0.2">
      <c r="A15" s="720"/>
      <c r="B15" s="723"/>
      <c r="C15" s="725"/>
      <c r="D15" s="725"/>
      <c r="E15" s="734" t="s">
        <v>16</v>
      </c>
      <c r="F15" s="734" t="s">
        <v>17</v>
      </c>
      <c r="G15" s="737" t="s">
        <v>18</v>
      </c>
      <c r="H15" s="734" t="s">
        <v>19</v>
      </c>
      <c r="I15" s="730"/>
      <c r="J15" s="723"/>
      <c r="K15" s="723"/>
      <c r="L15" s="745" t="s">
        <v>20</v>
      </c>
      <c r="M15" s="746"/>
      <c r="N15" s="746"/>
      <c r="O15" s="746"/>
      <c r="P15" s="746"/>
      <c r="Q15" s="746"/>
      <c r="R15" s="746"/>
      <c r="S15" s="746"/>
      <c r="T15" s="746"/>
      <c r="U15" s="746"/>
      <c r="V15" s="746"/>
      <c r="W15" s="747"/>
    </row>
    <row r="16" spans="1:23" ht="18.75" customHeight="1" x14ac:dyDescent="0.2">
      <c r="A16" s="720"/>
      <c r="B16" s="723"/>
      <c r="C16" s="725"/>
      <c r="D16" s="725"/>
      <c r="E16" s="735"/>
      <c r="F16" s="735"/>
      <c r="G16" s="738"/>
      <c r="H16" s="735"/>
      <c r="I16" s="730"/>
      <c r="J16" s="723"/>
      <c r="K16" s="723"/>
      <c r="L16" s="757" t="s">
        <v>21</v>
      </c>
      <c r="M16" s="757" t="s">
        <v>231</v>
      </c>
      <c r="N16" s="757" t="s">
        <v>23</v>
      </c>
      <c r="O16" s="748" t="s">
        <v>232</v>
      </c>
      <c r="P16" s="749"/>
      <c r="Q16" s="750"/>
      <c r="R16" s="748" t="s">
        <v>233</v>
      </c>
      <c r="S16" s="749"/>
      <c r="T16" s="750"/>
      <c r="U16" s="748" t="s">
        <v>234</v>
      </c>
      <c r="V16" s="749"/>
      <c r="W16" s="750"/>
    </row>
    <row r="17" spans="1:25" ht="74.25" customHeight="1" x14ac:dyDescent="0.2">
      <c r="A17" s="721"/>
      <c r="B17" s="724"/>
      <c r="C17" s="726"/>
      <c r="D17" s="726"/>
      <c r="E17" s="736"/>
      <c r="F17" s="736"/>
      <c r="G17" s="739"/>
      <c r="H17" s="736"/>
      <c r="I17" s="731"/>
      <c r="J17" s="724"/>
      <c r="K17" s="724"/>
      <c r="L17" s="758"/>
      <c r="M17" s="758"/>
      <c r="N17" s="758"/>
      <c r="O17" s="100" t="s">
        <v>27</v>
      </c>
      <c r="P17" s="100" t="s">
        <v>28</v>
      </c>
      <c r="Q17" s="100" t="s">
        <v>29</v>
      </c>
      <c r="R17" s="100" t="s">
        <v>27</v>
      </c>
      <c r="S17" s="100" t="s">
        <v>28</v>
      </c>
      <c r="T17" s="100" t="s">
        <v>29</v>
      </c>
      <c r="U17" s="100" t="s">
        <v>27</v>
      </c>
      <c r="V17" s="100" t="s">
        <v>28</v>
      </c>
      <c r="W17" s="100" t="s">
        <v>29</v>
      </c>
    </row>
    <row r="18" spans="1:25" x14ac:dyDescent="0.2">
      <c r="A18" s="101">
        <v>1</v>
      </c>
      <c r="B18" s="101">
        <v>2</v>
      </c>
      <c r="C18" s="101">
        <v>3</v>
      </c>
      <c r="D18" s="101">
        <v>4</v>
      </c>
      <c r="E18" s="101">
        <v>5</v>
      </c>
      <c r="F18" s="101">
        <v>6</v>
      </c>
      <c r="G18" s="101">
        <v>7</v>
      </c>
      <c r="H18" s="101">
        <v>8</v>
      </c>
      <c r="I18" s="101">
        <v>9</v>
      </c>
      <c r="J18" s="101">
        <v>10</v>
      </c>
      <c r="K18" s="101">
        <v>11</v>
      </c>
      <c r="L18" s="101">
        <v>12</v>
      </c>
      <c r="M18" s="101">
        <v>13</v>
      </c>
      <c r="N18" s="101">
        <v>14</v>
      </c>
      <c r="O18" s="751">
        <v>15</v>
      </c>
      <c r="P18" s="752"/>
      <c r="Q18" s="753"/>
      <c r="R18" s="751">
        <v>16</v>
      </c>
      <c r="S18" s="752"/>
      <c r="T18" s="753"/>
      <c r="U18" s="751">
        <v>17</v>
      </c>
      <c r="V18" s="752"/>
      <c r="W18" s="753"/>
    </row>
    <row r="19" spans="1:25" ht="15.75" x14ac:dyDescent="0.25">
      <c r="A19" s="102" t="s">
        <v>30</v>
      </c>
      <c r="B19" s="754" t="s">
        <v>235</v>
      </c>
      <c r="C19" s="755"/>
      <c r="D19" s="755"/>
      <c r="E19" s="755"/>
      <c r="F19" s="755"/>
      <c r="G19" s="755"/>
      <c r="H19" s="756"/>
      <c r="I19" s="103"/>
      <c r="J19" s="103"/>
      <c r="K19" s="103"/>
      <c r="L19" s="103"/>
      <c r="M19" s="104">
        <f>M21+M31+M49</f>
        <v>7205060</v>
      </c>
      <c r="N19" s="104">
        <f t="shared" ref="N19:W19" si="0">N21+N31+N49</f>
        <v>0</v>
      </c>
      <c r="O19" s="104">
        <f t="shared" si="0"/>
        <v>8086007.1576399999</v>
      </c>
      <c r="P19" s="104">
        <f t="shared" si="0"/>
        <v>7295232.4176400006</v>
      </c>
      <c r="Q19" s="104">
        <f t="shared" si="0"/>
        <v>790774.74</v>
      </c>
      <c r="R19" s="104">
        <f t="shared" si="0"/>
        <v>8097277.5926399995</v>
      </c>
      <c r="S19" s="104">
        <f t="shared" si="0"/>
        <v>7306502.8526400002</v>
      </c>
      <c r="T19" s="104">
        <f t="shared" si="0"/>
        <v>790774.74</v>
      </c>
      <c r="U19" s="104">
        <f t="shared" si="0"/>
        <v>7800984.5246399995</v>
      </c>
      <c r="V19" s="104">
        <f t="shared" si="0"/>
        <v>7800984.5246399995</v>
      </c>
      <c r="W19" s="104">
        <f t="shared" si="0"/>
        <v>0</v>
      </c>
    </row>
    <row r="20" spans="1:25" ht="16.5" x14ac:dyDescent="0.25">
      <c r="A20" s="103"/>
      <c r="B20" s="759"/>
      <c r="C20" s="760"/>
      <c r="D20" s="760"/>
      <c r="E20" s="760"/>
      <c r="F20" s="760"/>
      <c r="G20" s="761"/>
      <c r="H20" s="103"/>
      <c r="I20" s="762"/>
      <c r="J20" s="76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</row>
    <row r="21" spans="1:25" x14ac:dyDescent="0.2">
      <c r="A21" s="754" t="s">
        <v>236</v>
      </c>
      <c r="B21" s="764"/>
      <c r="C21" s="764"/>
      <c r="D21" s="764"/>
      <c r="E21" s="764"/>
      <c r="F21" s="764"/>
      <c r="G21" s="764"/>
      <c r="H21" s="764"/>
      <c r="I21" s="764"/>
      <c r="J21" s="764"/>
      <c r="K21" s="764"/>
      <c r="L21" s="105"/>
      <c r="M21" s="106">
        <f>M22+M27+M29</f>
        <v>1446813</v>
      </c>
      <c r="N21" s="106">
        <f t="shared" ref="N21:W21" si="1">N22+N27+N29</f>
        <v>0</v>
      </c>
      <c r="O21" s="106">
        <f t="shared" si="1"/>
        <v>1648340.6409999998</v>
      </c>
      <c r="P21" s="106">
        <f t="shared" si="1"/>
        <v>1394619.9010000001</v>
      </c>
      <c r="Q21" s="106">
        <f t="shared" si="1"/>
        <v>253720.74</v>
      </c>
      <c r="R21" s="106">
        <f t="shared" si="1"/>
        <v>1649117.0759999999</v>
      </c>
      <c r="S21" s="106">
        <f t="shared" si="1"/>
        <v>1395396.3360000001</v>
      </c>
      <c r="T21" s="106">
        <f t="shared" si="1"/>
        <v>253720.74</v>
      </c>
      <c r="U21" s="106">
        <f t="shared" si="1"/>
        <v>1628028.524</v>
      </c>
      <c r="V21" s="106">
        <f t="shared" si="1"/>
        <v>1628028.524</v>
      </c>
      <c r="W21" s="106">
        <f t="shared" si="1"/>
        <v>0</v>
      </c>
    </row>
    <row r="22" spans="1:25" ht="22.5" x14ac:dyDescent="0.2">
      <c r="A22" s="108" t="s">
        <v>33</v>
      </c>
      <c r="B22" s="109" t="s">
        <v>237</v>
      </c>
      <c r="C22" s="110" t="s">
        <v>35</v>
      </c>
      <c r="D22" s="109"/>
      <c r="E22" s="111" t="s">
        <v>36</v>
      </c>
      <c r="F22" s="111" t="s">
        <v>37</v>
      </c>
      <c r="G22" s="111"/>
      <c r="H22" s="111"/>
      <c r="I22" s="111"/>
      <c r="J22" s="111"/>
      <c r="K22" s="111"/>
      <c r="L22" s="111"/>
      <c r="M22" s="234">
        <f>SUM(M23+M26)</f>
        <v>1264700</v>
      </c>
      <c r="N22" s="112"/>
      <c r="O22" s="112">
        <f>SUM(O24:O25)</f>
        <v>1471980.0759999999</v>
      </c>
      <c r="P22" s="112">
        <f>SUM(P24:P25)</f>
        <v>1218259.3360000001</v>
      </c>
      <c r="Q22" s="112">
        <f>SUM(Q24:Q25)</f>
        <v>253720.74</v>
      </c>
      <c r="R22" s="112">
        <f t="shared" ref="R22:W22" si="2">SUM(R24:R25)</f>
        <v>1471980.0759999999</v>
      </c>
      <c r="S22" s="112">
        <f t="shared" si="2"/>
        <v>1218259.3360000001</v>
      </c>
      <c r="T22" s="112">
        <f t="shared" si="2"/>
        <v>253720.74</v>
      </c>
      <c r="U22" s="112">
        <f t="shared" si="2"/>
        <v>1448094.524</v>
      </c>
      <c r="V22" s="112">
        <f t="shared" si="2"/>
        <v>1448094.524</v>
      </c>
      <c r="W22" s="112">
        <f t="shared" si="2"/>
        <v>0</v>
      </c>
    </row>
    <row r="23" spans="1:25" x14ac:dyDescent="0.2">
      <c r="A23" s="765" t="s">
        <v>41</v>
      </c>
      <c r="B23" s="768" t="s">
        <v>42</v>
      </c>
      <c r="C23" s="110"/>
      <c r="D23" s="109"/>
      <c r="E23" s="111" t="s">
        <v>36</v>
      </c>
      <c r="F23" s="111" t="s">
        <v>37</v>
      </c>
      <c r="G23" s="113" t="s">
        <v>238</v>
      </c>
      <c r="H23" s="111" t="s">
        <v>44</v>
      </c>
      <c r="I23" s="111"/>
      <c r="J23" s="111"/>
      <c r="K23" s="111"/>
      <c r="L23" s="111"/>
      <c r="M23" s="234">
        <f>SUM(M24:M25)</f>
        <v>1264700</v>
      </c>
      <c r="N23" s="112"/>
      <c r="O23" s="112">
        <f>SUM(O24:O25)</f>
        <v>1471980.0759999999</v>
      </c>
      <c r="P23" s="112">
        <f>SUM(P24:P25)</f>
        <v>1218259.3360000001</v>
      </c>
      <c r="Q23" s="112">
        <f>SUM(Q24:Q25)</f>
        <v>253720.74</v>
      </c>
      <c r="R23" s="112">
        <f t="shared" ref="R23:W23" si="3">SUM(R24:R25)</f>
        <v>1471980.0759999999</v>
      </c>
      <c r="S23" s="112">
        <f t="shared" si="3"/>
        <v>1218259.3360000001</v>
      </c>
      <c r="T23" s="112">
        <f t="shared" si="3"/>
        <v>253720.74</v>
      </c>
      <c r="U23" s="112">
        <f t="shared" si="3"/>
        <v>1448094.524</v>
      </c>
      <c r="V23" s="112">
        <f t="shared" si="3"/>
        <v>1448094.524</v>
      </c>
      <c r="W23" s="112">
        <f t="shared" si="3"/>
        <v>0</v>
      </c>
    </row>
    <row r="24" spans="1:25" ht="12.75" customHeight="1" x14ac:dyDescent="0.2">
      <c r="A24" s="766"/>
      <c r="B24" s="730"/>
      <c r="C24" s="110"/>
      <c r="D24" s="109"/>
      <c r="E24" s="111" t="s">
        <v>36</v>
      </c>
      <c r="F24" s="111" t="s">
        <v>37</v>
      </c>
      <c r="G24" s="113" t="s">
        <v>47</v>
      </c>
      <c r="H24" s="111" t="s">
        <v>44</v>
      </c>
      <c r="I24" s="111"/>
      <c r="J24" s="111"/>
      <c r="K24" s="111"/>
      <c r="L24" s="111"/>
      <c r="M24" s="234">
        <f>'[1]Бюджетная заявка'!H341</f>
        <v>702700</v>
      </c>
      <c r="N24" s="112"/>
      <c r="O24" s="112">
        <f>SUM(P24+Q24)</f>
        <v>911151.38800000004</v>
      </c>
      <c r="P24" s="114">
        <v>667555</v>
      </c>
      <c r="Q24" s="114">
        <f>'[1]Бюджетная заявка'!K341</f>
        <v>243596.38800000001</v>
      </c>
      <c r="R24" s="114">
        <f>S24+T24</f>
        <v>911151.38800000004</v>
      </c>
      <c r="S24" s="114">
        <v>667555</v>
      </c>
      <c r="T24" s="114">
        <f>'[1]Бюджетная заявка'!N341</f>
        <v>243596.38800000001</v>
      </c>
      <c r="U24" s="114">
        <f>V24+W24</f>
        <v>911151.38800000004</v>
      </c>
      <c r="V24" s="114">
        <f>R24</f>
        <v>911151.38800000004</v>
      </c>
      <c r="W24" s="114">
        <f>'[1]Бюджетная заявка'!Q341</f>
        <v>0</v>
      </c>
    </row>
    <row r="25" spans="1:25" ht="14.25" customHeight="1" x14ac:dyDescent="0.2">
      <c r="A25" s="766"/>
      <c r="B25" s="730"/>
      <c r="C25" s="110"/>
      <c r="D25" s="109"/>
      <c r="E25" s="111" t="s">
        <v>36</v>
      </c>
      <c r="F25" s="111" t="s">
        <v>37</v>
      </c>
      <c r="G25" s="113" t="s">
        <v>239</v>
      </c>
      <c r="H25" s="111" t="s">
        <v>44</v>
      </c>
      <c r="I25" s="111"/>
      <c r="J25" s="111"/>
      <c r="K25" s="111"/>
      <c r="L25" s="111"/>
      <c r="M25" s="234">
        <f>'[1]Бюджетная заявка'!H375</f>
        <v>562000</v>
      </c>
      <c r="N25" s="112"/>
      <c r="O25" s="112">
        <f>SUM(P25+Q25)</f>
        <v>560828.68799999997</v>
      </c>
      <c r="P25" s="114">
        <f>'[1]Бюджетная заявка'!J375</f>
        <v>550704.33600000001</v>
      </c>
      <c r="Q25" s="114">
        <f>'[1]Бюджетная заявка'!K375</f>
        <v>10124.351999999999</v>
      </c>
      <c r="R25" s="114">
        <f>'[1]Бюджетная заявка'!L375</f>
        <v>560828.68799999997</v>
      </c>
      <c r="S25" s="114">
        <f>'[1]Бюджетная заявка'!M375</f>
        <v>550704.33600000001</v>
      </c>
      <c r="T25" s="114">
        <f>'[1]Бюджетная заявка'!N375</f>
        <v>10124.351999999999</v>
      </c>
      <c r="U25" s="114">
        <f>'[1]Бюджетная заявка'!O375</f>
        <v>536943.13599999994</v>
      </c>
      <c r="V25" s="114">
        <f>'[1]Бюджетная заявка'!P375</f>
        <v>536943.13599999994</v>
      </c>
      <c r="W25" s="114">
        <f>'[1]Бюджетная заявка'!Q375</f>
        <v>0</v>
      </c>
    </row>
    <row r="26" spans="1:25" ht="14.25" customHeight="1" x14ac:dyDescent="0.2">
      <c r="A26" s="767"/>
      <c r="B26" s="731"/>
      <c r="C26" s="110"/>
      <c r="D26" s="109"/>
      <c r="E26" s="111"/>
      <c r="F26" s="111"/>
      <c r="G26" s="111"/>
      <c r="H26" s="111"/>
      <c r="I26" s="111"/>
      <c r="J26" s="111"/>
      <c r="K26" s="111"/>
      <c r="L26" s="111"/>
      <c r="M26" s="234"/>
      <c r="N26" s="112"/>
      <c r="O26" s="112"/>
      <c r="P26" s="112"/>
      <c r="Q26" s="112"/>
      <c r="R26" s="112"/>
      <c r="S26" s="112"/>
      <c r="T26" s="112"/>
      <c r="U26" s="112"/>
      <c r="V26" s="112"/>
      <c r="W26" s="112"/>
    </row>
    <row r="27" spans="1:25" ht="33.75" x14ac:dyDescent="0.2">
      <c r="A27" s="108" t="s">
        <v>49</v>
      </c>
      <c r="B27" s="109" t="s">
        <v>50</v>
      </c>
      <c r="C27" s="110" t="s">
        <v>35</v>
      </c>
      <c r="D27" s="109"/>
      <c r="E27" s="111" t="s">
        <v>36</v>
      </c>
      <c r="F27" s="111" t="s">
        <v>37</v>
      </c>
      <c r="G27" s="113" t="s">
        <v>238</v>
      </c>
      <c r="H27" s="111" t="s">
        <v>51</v>
      </c>
      <c r="I27" s="111"/>
      <c r="J27" s="111"/>
      <c r="K27" s="111"/>
      <c r="L27" s="111"/>
      <c r="M27" s="234">
        <f>SUM(M28:M28)</f>
        <v>176113</v>
      </c>
      <c r="N27" s="112"/>
      <c r="O27" s="112">
        <f>SUM(O28:O28)</f>
        <v>170060.565</v>
      </c>
      <c r="P27" s="112">
        <f>SUM(P28:P28)</f>
        <v>170060.565</v>
      </c>
      <c r="Q27" s="112">
        <f>SUM(Q28:Q28)</f>
        <v>0</v>
      </c>
      <c r="R27" s="112">
        <f t="shared" ref="R27:W27" si="4">SUM(R28:R28)</f>
        <v>170490</v>
      </c>
      <c r="S27" s="112">
        <f t="shared" si="4"/>
        <v>170490</v>
      </c>
      <c r="T27" s="112">
        <f t="shared" si="4"/>
        <v>0</v>
      </c>
      <c r="U27" s="112">
        <f t="shared" si="4"/>
        <v>172922</v>
      </c>
      <c r="V27" s="112">
        <f t="shared" si="4"/>
        <v>172922</v>
      </c>
      <c r="W27" s="112">
        <f t="shared" si="4"/>
        <v>0</v>
      </c>
    </row>
    <row r="28" spans="1:25" ht="38.25" customHeight="1" x14ac:dyDescent="0.2">
      <c r="A28" s="108" t="s">
        <v>52</v>
      </c>
      <c r="B28" s="115" t="s">
        <v>42</v>
      </c>
      <c r="C28" s="110"/>
      <c r="D28" s="109"/>
      <c r="E28" s="111" t="s">
        <v>36</v>
      </c>
      <c r="F28" s="111" t="s">
        <v>37</v>
      </c>
      <c r="G28" s="113" t="s">
        <v>47</v>
      </c>
      <c r="H28" s="111" t="s">
        <v>51</v>
      </c>
      <c r="I28" s="111"/>
      <c r="J28" s="111"/>
      <c r="K28" s="111"/>
      <c r="L28" s="111"/>
      <c r="M28" s="234">
        <f>'[1]Бюджетная заявка'!H346</f>
        <v>176113</v>
      </c>
      <c r="N28" s="112"/>
      <c r="O28" s="112">
        <f>SUM(P28:Q28)</f>
        <v>170060.565</v>
      </c>
      <c r="P28" s="114">
        <f>'[1]Бюджетная заявка'!J346</f>
        <v>170060.565</v>
      </c>
      <c r="Q28" s="114">
        <f>'[1]Бюджетная заявка'!K346</f>
        <v>0</v>
      </c>
      <c r="R28" s="114">
        <f>S28</f>
        <v>170490</v>
      </c>
      <c r="S28" s="114">
        <v>170490</v>
      </c>
      <c r="T28" s="114">
        <f>'[1]Бюджетная заявка'!N346</f>
        <v>0</v>
      </c>
      <c r="U28" s="114">
        <f>V28+W28</f>
        <v>172922</v>
      </c>
      <c r="V28" s="114">
        <v>172922</v>
      </c>
      <c r="W28" s="114">
        <f>'[1]Бюджетная заявка'!Q346</f>
        <v>0</v>
      </c>
    </row>
    <row r="29" spans="1:25" x14ac:dyDescent="0.2">
      <c r="A29" s="108" t="s">
        <v>53</v>
      </c>
      <c r="B29" s="109" t="s">
        <v>54</v>
      </c>
      <c r="C29" s="110" t="s">
        <v>35</v>
      </c>
      <c r="D29" s="109"/>
      <c r="E29" s="111"/>
      <c r="F29" s="111"/>
      <c r="G29" s="111"/>
      <c r="H29" s="111"/>
      <c r="I29" s="111"/>
      <c r="J29" s="111"/>
      <c r="K29" s="111"/>
      <c r="L29" s="111"/>
      <c r="M29" s="234">
        <f>SUM(M30)</f>
        <v>6000</v>
      </c>
      <c r="N29" s="112"/>
      <c r="O29" s="112">
        <f>SUM(O30)</f>
        <v>6300</v>
      </c>
      <c r="P29" s="112">
        <f>SUM(P30)</f>
        <v>6300</v>
      </c>
      <c r="Q29" s="112">
        <f t="shared" ref="Q29:V29" si="5">SUM(Q30)</f>
        <v>0</v>
      </c>
      <c r="R29" s="112">
        <f t="shared" si="5"/>
        <v>6647</v>
      </c>
      <c r="S29" s="112">
        <f t="shared" si="5"/>
        <v>6647</v>
      </c>
      <c r="T29" s="112">
        <f t="shared" si="5"/>
        <v>0</v>
      </c>
      <c r="U29" s="112">
        <f t="shared" si="5"/>
        <v>7012</v>
      </c>
      <c r="V29" s="112">
        <f t="shared" si="5"/>
        <v>7012</v>
      </c>
      <c r="W29" s="112">
        <f>SUM(W30)</f>
        <v>0</v>
      </c>
    </row>
    <row r="30" spans="1:25" ht="36.75" customHeight="1" x14ac:dyDescent="0.2">
      <c r="A30" s="108" t="s">
        <v>55</v>
      </c>
      <c r="B30" s="115" t="s">
        <v>42</v>
      </c>
      <c r="C30" s="109"/>
      <c r="D30" s="109"/>
      <c r="E30" s="111" t="s">
        <v>36</v>
      </c>
      <c r="F30" s="111" t="s">
        <v>37</v>
      </c>
      <c r="G30" s="113" t="s">
        <v>47</v>
      </c>
      <c r="H30" s="111" t="s">
        <v>56</v>
      </c>
      <c r="I30" s="111"/>
      <c r="J30" s="111"/>
      <c r="K30" s="111"/>
      <c r="L30" s="111"/>
      <c r="M30" s="234">
        <f>'[1]Бюджетная заявка'!H370</f>
        <v>6000</v>
      </c>
      <c r="N30" s="112"/>
      <c r="O30" s="112">
        <f>SUM(P30:Q30)</f>
        <v>6300</v>
      </c>
      <c r="P30" s="114">
        <v>6300</v>
      </c>
      <c r="Q30" s="114">
        <f>'[1]Бюджетная заявка'!K371</f>
        <v>0</v>
      </c>
      <c r="R30" s="114">
        <f>S30+T30</f>
        <v>6647</v>
      </c>
      <c r="S30" s="114">
        <v>6647</v>
      </c>
      <c r="T30" s="114">
        <f>'[1]Бюджетная заявка'!N371</f>
        <v>0</v>
      </c>
      <c r="U30" s="114">
        <f>V30+W30</f>
        <v>7012</v>
      </c>
      <c r="V30" s="114">
        <v>7012</v>
      </c>
      <c r="W30" s="114">
        <f>'[1]Бюджетная заявка'!Q371</f>
        <v>0</v>
      </c>
    </row>
    <row r="31" spans="1:25" ht="21" customHeight="1" x14ac:dyDescent="0.2">
      <c r="A31" s="769" t="s">
        <v>240</v>
      </c>
      <c r="B31" s="770"/>
      <c r="C31" s="770"/>
      <c r="D31" s="770"/>
      <c r="E31" s="770"/>
      <c r="F31" s="770"/>
      <c r="G31" s="770"/>
      <c r="H31" s="770"/>
      <c r="I31" s="770"/>
      <c r="J31" s="770"/>
      <c r="K31" s="770"/>
      <c r="L31" s="116"/>
      <c r="M31" s="385">
        <f>M34+M37+M38+M42+M43+M44+M46+M47+M48</f>
        <v>4104907</v>
      </c>
      <c r="N31" s="385">
        <f t="shared" ref="N31:W31" si="6">N34+N37+N38+N42+N43+N44+N46+N47+N48</f>
        <v>0</v>
      </c>
      <c r="O31" s="385">
        <f t="shared" si="6"/>
        <v>4813320.51664</v>
      </c>
      <c r="P31" s="385">
        <f t="shared" si="6"/>
        <v>4276266.51664</v>
      </c>
      <c r="Q31" s="385">
        <f t="shared" si="6"/>
        <v>537054</v>
      </c>
      <c r="R31" s="385">
        <f t="shared" si="6"/>
        <v>4823814.51664</v>
      </c>
      <c r="S31" s="385">
        <f t="shared" si="6"/>
        <v>4286760.51664</v>
      </c>
      <c r="T31" s="385">
        <f t="shared" si="6"/>
        <v>537054</v>
      </c>
      <c r="U31" s="385">
        <f t="shared" si="6"/>
        <v>4547944.0006399993</v>
      </c>
      <c r="V31" s="385">
        <f t="shared" si="6"/>
        <v>4547944.0006399993</v>
      </c>
      <c r="W31" s="385">
        <f t="shared" si="6"/>
        <v>0</v>
      </c>
    </row>
    <row r="32" spans="1:25" ht="22.5" x14ac:dyDescent="0.2">
      <c r="A32" s="117" t="s">
        <v>64</v>
      </c>
      <c r="B32" s="109" t="s">
        <v>241</v>
      </c>
      <c r="C32" s="111"/>
      <c r="D32" s="111"/>
      <c r="E32" s="111" t="s">
        <v>68</v>
      </c>
      <c r="F32" s="111" t="s">
        <v>69</v>
      </c>
      <c r="G32" s="113" t="s">
        <v>70</v>
      </c>
      <c r="H32" s="111"/>
      <c r="I32" s="111"/>
      <c r="J32" s="111"/>
      <c r="K32" s="111"/>
      <c r="L32" s="111"/>
      <c r="M32" s="112">
        <f>SUM(M33+M36)</f>
        <v>3647330</v>
      </c>
      <c r="N32" s="105"/>
      <c r="O32" s="105">
        <f>SUM(O33+O36)</f>
        <v>4426367.51664</v>
      </c>
      <c r="P32" s="105">
        <f>SUM(P33+P36)</f>
        <v>3889313.51664</v>
      </c>
      <c r="Q32" s="105">
        <f>SUM(Q33+Q36)</f>
        <v>537054</v>
      </c>
      <c r="R32" s="105">
        <f t="shared" ref="R32:W32" si="7">SUM(R33+R36)</f>
        <v>4426367.51664</v>
      </c>
      <c r="S32" s="105">
        <f t="shared" si="7"/>
        <v>3889313.51664</v>
      </c>
      <c r="T32" s="105">
        <f t="shared" si="7"/>
        <v>537054</v>
      </c>
      <c r="U32" s="105">
        <f t="shared" si="7"/>
        <v>4131814.0006399998</v>
      </c>
      <c r="V32" s="105">
        <f t="shared" si="7"/>
        <v>4131814.0006399998</v>
      </c>
      <c r="W32" s="105">
        <f t="shared" si="7"/>
        <v>0</v>
      </c>
      <c r="Y32" s="237">
        <f>M33+M42</f>
        <v>1553671</v>
      </c>
    </row>
    <row r="33" spans="1:25" x14ac:dyDescent="0.2">
      <c r="A33" s="771" t="s">
        <v>66</v>
      </c>
      <c r="B33" s="768" t="s">
        <v>67</v>
      </c>
      <c r="C33" s="111"/>
      <c r="D33" s="111"/>
      <c r="E33" s="111" t="s">
        <v>68</v>
      </c>
      <c r="F33" s="111" t="s">
        <v>69</v>
      </c>
      <c r="G33" s="111"/>
      <c r="H33" s="111"/>
      <c r="I33" s="111"/>
      <c r="J33" s="111"/>
      <c r="K33" s="111"/>
      <c r="L33" s="111"/>
      <c r="M33" s="112">
        <f>SUM(M34:M35)</f>
        <v>1463200</v>
      </c>
      <c r="N33" s="105"/>
      <c r="O33" s="105">
        <f>SUM(O34:O35)</f>
        <v>1934274</v>
      </c>
      <c r="P33" s="105">
        <f>SUM(P34:P35)</f>
        <v>1397220</v>
      </c>
      <c r="Q33" s="105">
        <f>SUM(Q34:Q35)</f>
        <v>537054</v>
      </c>
      <c r="R33" s="105">
        <f t="shared" ref="R33:W33" si="8">SUM(R34:R35)</f>
        <v>1934274</v>
      </c>
      <c r="S33" s="105">
        <f t="shared" si="8"/>
        <v>1397220</v>
      </c>
      <c r="T33" s="105">
        <f t="shared" si="8"/>
        <v>537054</v>
      </c>
      <c r="U33" s="105">
        <f t="shared" si="8"/>
        <v>1735423</v>
      </c>
      <c r="V33" s="105">
        <f t="shared" si="8"/>
        <v>1735423</v>
      </c>
      <c r="W33" s="105">
        <f t="shared" si="8"/>
        <v>0</v>
      </c>
    </row>
    <row r="34" spans="1:25" ht="15" customHeight="1" x14ac:dyDescent="0.2">
      <c r="A34" s="772"/>
      <c r="B34" s="730"/>
      <c r="C34" s="111"/>
      <c r="D34" s="111"/>
      <c r="E34" s="111" t="s">
        <v>68</v>
      </c>
      <c r="F34" s="111" t="s">
        <v>69</v>
      </c>
      <c r="G34" s="113" t="s">
        <v>70</v>
      </c>
      <c r="H34" s="111" t="s">
        <v>44</v>
      </c>
      <c r="I34" s="111"/>
      <c r="J34" s="111"/>
      <c r="K34" s="111"/>
      <c r="L34" s="111"/>
      <c r="M34" s="234">
        <v>1463200</v>
      </c>
      <c r="N34" s="105"/>
      <c r="O34" s="105">
        <f>SUM(P34:Q34)</f>
        <v>1934274</v>
      </c>
      <c r="P34" s="114">
        <v>1397220</v>
      </c>
      <c r="Q34" s="114">
        <v>537054</v>
      </c>
      <c r="R34" s="114">
        <f>S34+T34</f>
        <v>1934274</v>
      </c>
      <c r="S34" s="114">
        <v>1397220</v>
      </c>
      <c r="T34" s="114">
        <v>537054</v>
      </c>
      <c r="U34" s="114">
        <f>V34+W34</f>
        <v>1735423</v>
      </c>
      <c r="V34" s="114">
        <v>1735423</v>
      </c>
      <c r="W34" s="114">
        <f>'[1]Бюджетная заявка'!Q237</f>
        <v>0</v>
      </c>
      <c r="Y34" s="237">
        <f>M34+M42+M46</f>
        <v>1555671</v>
      </c>
    </row>
    <row r="35" spans="1:25" ht="19.5" customHeight="1" x14ac:dyDescent="0.2">
      <c r="A35" s="773"/>
      <c r="B35" s="73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05"/>
      <c r="N35" s="105"/>
      <c r="O35" s="105"/>
      <c r="P35" s="105"/>
      <c r="Q35" s="105"/>
      <c r="R35" s="112"/>
      <c r="S35" s="112"/>
      <c r="T35" s="112"/>
      <c r="U35" s="112"/>
      <c r="V35" s="112"/>
      <c r="W35" s="112"/>
    </row>
    <row r="36" spans="1:25" ht="19.5" customHeight="1" x14ac:dyDescent="0.2">
      <c r="A36" s="771" t="s">
        <v>72</v>
      </c>
      <c r="B36" s="768" t="s">
        <v>73</v>
      </c>
      <c r="C36" s="109"/>
      <c r="D36" s="118"/>
      <c r="E36" s="111" t="s">
        <v>74</v>
      </c>
      <c r="F36" s="111" t="s">
        <v>36</v>
      </c>
      <c r="G36" s="113" t="s">
        <v>242</v>
      </c>
      <c r="H36" s="111"/>
      <c r="I36" s="111"/>
      <c r="J36" s="111"/>
      <c r="K36" s="111"/>
      <c r="L36" s="111"/>
      <c r="M36" s="112">
        <f>SUM(M37:M40)</f>
        <v>2184130</v>
      </c>
      <c r="N36" s="105"/>
      <c r="O36" s="105">
        <f>SUM(O37:O40)</f>
        <v>2492093.51664</v>
      </c>
      <c r="P36" s="105">
        <f>SUM(P37:P40)</f>
        <v>2492093.51664</v>
      </c>
      <c r="Q36" s="105">
        <f t="shared" ref="Q36:W36" si="9">SUM(Q37:Q40)</f>
        <v>0</v>
      </c>
      <c r="R36" s="105">
        <f t="shared" si="9"/>
        <v>2492093.51664</v>
      </c>
      <c r="S36" s="105">
        <f t="shared" si="9"/>
        <v>2492093.51664</v>
      </c>
      <c r="T36" s="105">
        <f t="shared" si="9"/>
        <v>0</v>
      </c>
      <c r="U36" s="105">
        <f t="shared" si="9"/>
        <v>2396391.0006399998</v>
      </c>
      <c r="V36" s="105">
        <f t="shared" si="9"/>
        <v>2396391.0006399998</v>
      </c>
      <c r="W36" s="105">
        <f t="shared" si="9"/>
        <v>0</v>
      </c>
    </row>
    <row r="37" spans="1:25" ht="57" customHeight="1" x14ac:dyDescent="0.2">
      <c r="A37" s="772"/>
      <c r="B37" s="730"/>
      <c r="C37" s="109" t="s">
        <v>76</v>
      </c>
      <c r="D37" s="117" t="s">
        <v>77</v>
      </c>
      <c r="E37" s="111" t="s">
        <v>74</v>
      </c>
      <c r="F37" s="111" t="s">
        <v>36</v>
      </c>
      <c r="G37" s="113" t="s">
        <v>243</v>
      </c>
      <c r="H37" s="111" t="s">
        <v>79</v>
      </c>
      <c r="I37" s="111"/>
      <c r="J37" s="111"/>
      <c r="K37" s="111"/>
      <c r="L37" s="111"/>
      <c r="M37" s="114">
        <f>'[1]Бюджетная заявка'!H65</f>
        <v>2184130</v>
      </c>
      <c r="N37" s="105"/>
      <c r="O37" s="112">
        <f>SUM(P37:Q37)</f>
        <v>2492093.51664</v>
      </c>
      <c r="P37" s="114">
        <f>'[1]Бюджетная заявка'!J65</f>
        <v>2492093.51664</v>
      </c>
      <c r="Q37" s="114">
        <f>'[1]Бюджетная заявка'!K65</f>
        <v>0</v>
      </c>
      <c r="R37" s="114">
        <f>'[1]Бюджетная заявка'!L65</f>
        <v>2492093.51664</v>
      </c>
      <c r="S37" s="114">
        <f>'[1]Бюджетная заявка'!M65</f>
        <v>2492093.51664</v>
      </c>
      <c r="T37" s="114">
        <f>'[1]Бюджетная заявка'!N65</f>
        <v>0</v>
      </c>
      <c r="U37" s="114">
        <f>'[1]Бюджетная заявка'!O65</f>
        <v>2396391.0006399998</v>
      </c>
      <c r="V37" s="114">
        <f>'[1]Бюджетная заявка'!P65</f>
        <v>2396391.0006399998</v>
      </c>
      <c r="W37" s="114">
        <f>'[1]Бюджетная заявка'!Q65</f>
        <v>0</v>
      </c>
    </row>
    <row r="38" spans="1:25" ht="90" x14ac:dyDescent="0.2">
      <c r="A38" s="772"/>
      <c r="B38" s="730"/>
      <c r="C38" s="119" t="s">
        <v>244</v>
      </c>
      <c r="D38" s="117" t="s">
        <v>171</v>
      </c>
      <c r="E38" s="111" t="s">
        <v>74</v>
      </c>
      <c r="F38" s="111" t="s">
        <v>36</v>
      </c>
      <c r="G38" s="111"/>
      <c r="H38" s="111" t="s">
        <v>79</v>
      </c>
      <c r="I38" s="111"/>
      <c r="J38" s="111"/>
      <c r="K38" s="111"/>
      <c r="L38" s="111"/>
      <c r="M38" s="114">
        <f>'[1]Бюджетная заявка'!H463</f>
        <v>0</v>
      </c>
      <c r="N38" s="105"/>
      <c r="O38" s="105">
        <f>SUM(P38:Q38)</f>
        <v>0</v>
      </c>
      <c r="P38" s="114">
        <f>'[1]Бюджетная заявка'!J463</f>
        <v>0</v>
      </c>
      <c r="Q38" s="114">
        <f>'[1]Бюджетная заявка'!K463</f>
        <v>0</v>
      </c>
      <c r="R38" s="114">
        <f>'[1]Бюджетная заявка'!L463</f>
        <v>0</v>
      </c>
      <c r="S38" s="114">
        <f>'[1]Бюджетная заявка'!M463</f>
        <v>0</v>
      </c>
      <c r="T38" s="114">
        <f>'[1]Бюджетная заявка'!N463</f>
        <v>0</v>
      </c>
      <c r="U38" s="114">
        <f>'[1]Бюджетная заявка'!O463</f>
        <v>0</v>
      </c>
      <c r="V38" s="114">
        <f>'[1]Бюджетная заявка'!P463</f>
        <v>0</v>
      </c>
      <c r="W38" s="114">
        <f>'[1]Бюджетная заявка'!Q463</f>
        <v>0</v>
      </c>
      <c r="Y38" s="237">
        <f>M34+M42+M46</f>
        <v>1555671</v>
      </c>
    </row>
    <row r="39" spans="1:25" ht="60" customHeight="1" x14ac:dyDescent="0.2">
      <c r="A39" s="772"/>
      <c r="B39" s="730"/>
      <c r="C39" s="109" t="s">
        <v>76</v>
      </c>
      <c r="D39" s="117" t="s">
        <v>77</v>
      </c>
      <c r="E39" s="111"/>
      <c r="F39" s="111"/>
      <c r="G39" s="111"/>
      <c r="H39" s="111"/>
      <c r="I39" s="111"/>
      <c r="J39" s="111"/>
      <c r="K39" s="111"/>
      <c r="L39" s="111"/>
      <c r="M39" s="105"/>
      <c r="N39" s="105"/>
      <c r="O39" s="105"/>
      <c r="P39" s="105"/>
      <c r="Q39" s="105"/>
      <c r="R39" s="107"/>
      <c r="S39" s="107"/>
      <c r="T39" s="107"/>
      <c r="U39" s="107"/>
      <c r="V39" s="107"/>
      <c r="W39" s="107"/>
    </row>
    <row r="40" spans="1:25" ht="90.75" customHeight="1" x14ac:dyDescent="0.2">
      <c r="A40" s="772"/>
      <c r="B40" s="730"/>
      <c r="C40" s="119" t="s">
        <v>244</v>
      </c>
      <c r="D40" s="117" t="s">
        <v>171</v>
      </c>
      <c r="E40" s="111"/>
      <c r="F40" s="111"/>
      <c r="G40" s="111"/>
      <c r="H40" s="111"/>
      <c r="I40" s="111"/>
      <c r="J40" s="111"/>
      <c r="K40" s="111"/>
      <c r="L40" s="111"/>
      <c r="M40" s="105"/>
      <c r="N40" s="105"/>
      <c r="O40" s="105"/>
      <c r="P40" s="105"/>
      <c r="Q40" s="105"/>
      <c r="R40" s="107"/>
      <c r="S40" s="107"/>
      <c r="T40" s="107"/>
      <c r="U40" s="107"/>
      <c r="V40" s="107"/>
      <c r="W40" s="107"/>
    </row>
    <row r="41" spans="1:25" ht="33.75" x14ac:dyDescent="0.2">
      <c r="A41" s="117" t="s">
        <v>81</v>
      </c>
      <c r="B41" s="109" t="s">
        <v>50</v>
      </c>
      <c r="C41" s="116"/>
      <c r="D41" s="111"/>
      <c r="E41" s="111"/>
      <c r="F41" s="111"/>
      <c r="G41" s="111"/>
      <c r="H41" s="111"/>
      <c r="I41" s="111"/>
      <c r="J41" s="111"/>
      <c r="K41" s="111"/>
      <c r="L41" s="111"/>
      <c r="M41" s="112">
        <f>SUM(M42:M44)</f>
        <v>450077</v>
      </c>
      <c r="N41" s="105"/>
      <c r="O41" s="112">
        <f>SUM(O42:O44)</f>
        <v>379078</v>
      </c>
      <c r="P41" s="112">
        <f>SUM(P42:P44)</f>
        <v>379078</v>
      </c>
      <c r="Q41" s="112">
        <f t="shared" ref="Q41:W41" si="10">SUM(Q42:Q44)</f>
        <v>0</v>
      </c>
      <c r="R41" s="112">
        <f t="shared" si="10"/>
        <v>389138</v>
      </c>
      <c r="S41" s="112">
        <f t="shared" si="10"/>
        <v>389138</v>
      </c>
      <c r="T41" s="112">
        <f t="shared" si="10"/>
        <v>0</v>
      </c>
      <c r="U41" s="112">
        <f t="shared" si="10"/>
        <v>407365</v>
      </c>
      <c r="V41" s="112">
        <f t="shared" si="10"/>
        <v>407365</v>
      </c>
      <c r="W41" s="112">
        <f t="shared" si="10"/>
        <v>0</v>
      </c>
    </row>
    <row r="42" spans="1:25" ht="47.25" customHeight="1" x14ac:dyDescent="0.2">
      <c r="A42" s="117" t="s">
        <v>83</v>
      </c>
      <c r="B42" s="109" t="s">
        <v>67</v>
      </c>
      <c r="C42" s="116"/>
      <c r="D42" s="120"/>
      <c r="E42" s="111" t="s">
        <v>68</v>
      </c>
      <c r="F42" s="111" t="s">
        <v>69</v>
      </c>
      <c r="G42" s="113" t="s">
        <v>70</v>
      </c>
      <c r="H42" s="111" t="s">
        <v>51</v>
      </c>
      <c r="I42" s="111"/>
      <c r="J42" s="111"/>
      <c r="K42" s="111"/>
      <c r="L42" s="111"/>
      <c r="M42" s="114">
        <f>'[1]Бюджетная заявка'!H244</f>
        <v>90471</v>
      </c>
      <c r="N42" s="105"/>
      <c r="O42" s="112">
        <f>SUM(P42:Q42)</f>
        <v>80525</v>
      </c>
      <c r="P42" s="114">
        <f>80525</f>
        <v>80525</v>
      </c>
      <c r="Q42" s="114">
        <f>'[1]Бюджетная заявка'!K244</f>
        <v>0</v>
      </c>
      <c r="R42" s="114">
        <f>S42+T42</f>
        <v>81790</v>
      </c>
      <c r="S42" s="114">
        <v>81790</v>
      </c>
      <c r="T42" s="114">
        <f>'[1]Бюджетная заявка'!N244</f>
        <v>0</v>
      </c>
      <c r="U42" s="114">
        <f>V42+W42</f>
        <v>89456</v>
      </c>
      <c r="V42" s="114">
        <v>89456</v>
      </c>
      <c r="W42" s="114">
        <f>'[1]Бюджетная заявка'!Q244</f>
        <v>0</v>
      </c>
    </row>
    <row r="43" spans="1:25" ht="59.25" customHeight="1" x14ac:dyDescent="0.2">
      <c r="A43" s="117" t="s">
        <v>84</v>
      </c>
      <c r="B43" s="768" t="s">
        <v>73</v>
      </c>
      <c r="C43" s="109" t="s">
        <v>76</v>
      </c>
      <c r="D43" s="120" t="s">
        <v>77</v>
      </c>
      <c r="E43" s="111" t="s">
        <v>74</v>
      </c>
      <c r="F43" s="111" t="s">
        <v>36</v>
      </c>
      <c r="G43" s="113" t="s">
        <v>243</v>
      </c>
      <c r="H43" s="111" t="s">
        <v>51</v>
      </c>
      <c r="I43" s="111"/>
      <c r="J43" s="111"/>
      <c r="K43" s="111"/>
      <c r="L43" s="111"/>
      <c r="M43" s="114">
        <f>'[1]Бюджетная заявка'!H73</f>
        <v>359606</v>
      </c>
      <c r="N43" s="105"/>
      <c r="O43" s="112">
        <f>P43+Q43</f>
        <v>298553</v>
      </c>
      <c r="P43" s="112">
        <f>298553</f>
        <v>298553</v>
      </c>
      <c r="Q43" s="112">
        <f>'[1]Бюджетная заявка'!K73</f>
        <v>0</v>
      </c>
      <c r="R43" s="112">
        <f>S43+T43</f>
        <v>307348</v>
      </c>
      <c r="S43" s="112">
        <v>307348</v>
      </c>
      <c r="T43" s="112">
        <f>'[1]Бюджетная заявка'!N73</f>
        <v>0</v>
      </c>
      <c r="U43" s="112">
        <f>V43+W43</f>
        <v>317909</v>
      </c>
      <c r="V43" s="112">
        <f>317909</f>
        <v>317909</v>
      </c>
      <c r="W43" s="112">
        <f>'[1]Бюджетная заявка'!Q73</f>
        <v>0</v>
      </c>
    </row>
    <row r="44" spans="1:25" ht="90.75" customHeight="1" x14ac:dyDescent="0.2">
      <c r="A44" s="117"/>
      <c r="B44" s="731"/>
      <c r="C44" s="119" t="s">
        <v>244</v>
      </c>
      <c r="D44" s="117" t="s">
        <v>171</v>
      </c>
      <c r="E44" s="111" t="s">
        <v>74</v>
      </c>
      <c r="F44" s="111" t="s">
        <v>36</v>
      </c>
      <c r="G44" s="113"/>
      <c r="H44" s="111" t="s">
        <v>51</v>
      </c>
      <c r="I44" s="111"/>
      <c r="J44" s="111"/>
      <c r="K44" s="111"/>
      <c r="L44" s="111"/>
      <c r="M44" s="114">
        <f>'[1]Бюджетная заявка'!H470</f>
        <v>0</v>
      </c>
      <c r="N44" s="105"/>
      <c r="O44" s="105">
        <f>SUM(P44:Q44)</f>
        <v>0</v>
      </c>
      <c r="P44" s="114">
        <f>'[1]Бюджетная заявка'!J470</f>
        <v>0</v>
      </c>
      <c r="Q44" s="114">
        <f>'[1]Бюджетная заявка'!K470</f>
        <v>0</v>
      </c>
      <c r="R44" s="114">
        <f>'[1]Бюджетная заявка'!L470</f>
        <v>0</v>
      </c>
      <c r="S44" s="114">
        <f>'[1]Бюджетная заявка'!M470</f>
        <v>0</v>
      </c>
      <c r="T44" s="114">
        <f>'[1]Бюджетная заявка'!N470</f>
        <v>0</v>
      </c>
      <c r="U44" s="114">
        <f>'[1]Бюджетная заявка'!O470</f>
        <v>0</v>
      </c>
      <c r="V44" s="114">
        <f>'[1]Бюджетная заявка'!P470</f>
        <v>0</v>
      </c>
      <c r="W44" s="114">
        <f>'[1]Бюджетная заявка'!Q470</f>
        <v>0</v>
      </c>
    </row>
    <row r="45" spans="1:25" x14ac:dyDescent="0.2">
      <c r="A45" s="117" t="s">
        <v>85</v>
      </c>
      <c r="B45" s="109" t="s">
        <v>54</v>
      </c>
      <c r="C45" s="117"/>
      <c r="D45" s="111"/>
      <c r="E45" s="111"/>
      <c r="F45" s="111"/>
      <c r="G45" s="111"/>
      <c r="H45" s="111"/>
      <c r="I45" s="111"/>
      <c r="J45" s="111"/>
      <c r="K45" s="111"/>
      <c r="L45" s="111"/>
      <c r="M45" s="112">
        <f>SUM(M46:M48)</f>
        <v>7500</v>
      </c>
      <c r="N45" s="105"/>
      <c r="O45" s="105">
        <f>SUM(O46:O48)</f>
        <v>7875</v>
      </c>
      <c r="P45" s="105">
        <f>SUM(P46:P48)</f>
        <v>7875</v>
      </c>
      <c r="Q45" s="105">
        <f t="shared" ref="Q45:W45" si="11">SUM(Q46:Q48)</f>
        <v>0</v>
      </c>
      <c r="R45" s="105">
        <f t="shared" si="11"/>
        <v>8309</v>
      </c>
      <c r="S45" s="105">
        <f t="shared" si="11"/>
        <v>8309</v>
      </c>
      <c r="T45" s="105">
        <f t="shared" si="11"/>
        <v>0</v>
      </c>
      <c r="U45" s="105">
        <f t="shared" si="11"/>
        <v>8765</v>
      </c>
      <c r="V45" s="105">
        <f t="shared" si="11"/>
        <v>8765</v>
      </c>
      <c r="W45" s="105">
        <f t="shared" si="11"/>
        <v>0</v>
      </c>
    </row>
    <row r="46" spans="1:25" ht="45" x14ac:dyDescent="0.2">
      <c r="A46" s="117" t="s">
        <v>86</v>
      </c>
      <c r="B46" s="109" t="s">
        <v>67</v>
      </c>
      <c r="C46" s="117"/>
      <c r="D46" s="111"/>
      <c r="E46" s="111" t="s">
        <v>68</v>
      </c>
      <c r="F46" s="111" t="s">
        <v>69</v>
      </c>
      <c r="G46" s="113" t="s">
        <v>70</v>
      </c>
      <c r="H46" s="111" t="s">
        <v>56</v>
      </c>
      <c r="I46" s="111"/>
      <c r="J46" s="111"/>
      <c r="K46" s="111"/>
      <c r="L46" s="111"/>
      <c r="M46" s="114">
        <f>'[1]Бюджетная заявка'!H263</f>
        <v>2000</v>
      </c>
      <c r="N46" s="105"/>
      <c r="O46" s="105">
        <f>SUM(P46:Q46)</f>
        <v>2100</v>
      </c>
      <c r="P46" s="114">
        <f>2100</f>
        <v>2100</v>
      </c>
      <c r="Q46" s="114">
        <f>'[1]Бюджетная заявка'!K263</f>
        <v>0</v>
      </c>
      <c r="R46" s="114">
        <f>S46+T46</f>
        <v>2216</v>
      </c>
      <c r="S46" s="114">
        <f>2216</f>
        <v>2216</v>
      </c>
      <c r="T46" s="114">
        <f>'[1]Бюджетная заявка'!N263</f>
        <v>0</v>
      </c>
      <c r="U46" s="114">
        <f>V46+W46</f>
        <v>2337</v>
      </c>
      <c r="V46" s="114">
        <v>2337</v>
      </c>
      <c r="W46" s="114">
        <f>'[1]Бюджетная заявка'!Q263</f>
        <v>0</v>
      </c>
    </row>
    <row r="47" spans="1:25" ht="56.25" customHeight="1" x14ac:dyDescent="0.2">
      <c r="A47" s="117" t="s">
        <v>87</v>
      </c>
      <c r="B47" s="768" t="s">
        <v>73</v>
      </c>
      <c r="C47" s="109" t="s">
        <v>76</v>
      </c>
      <c r="D47" s="111" t="s">
        <v>77</v>
      </c>
      <c r="E47" s="111" t="s">
        <v>74</v>
      </c>
      <c r="F47" s="111" t="s">
        <v>36</v>
      </c>
      <c r="G47" s="113" t="s">
        <v>243</v>
      </c>
      <c r="H47" s="111" t="s">
        <v>56</v>
      </c>
      <c r="I47" s="111"/>
      <c r="J47" s="111"/>
      <c r="K47" s="111"/>
      <c r="L47" s="111"/>
      <c r="M47" s="114">
        <f>'[1]Бюджетная заявка'!H103</f>
        <v>5500</v>
      </c>
      <c r="N47" s="112"/>
      <c r="O47" s="105">
        <f>SUM(P47:Q47)</f>
        <v>5775</v>
      </c>
      <c r="P47" s="114">
        <f>5775</f>
        <v>5775</v>
      </c>
      <c r="Q47" s="114">
        <f>'[1]Бюджетная заявка'!K103</f>
        <v>0</v>
      </c>
      <c r="R47" s="114">
        <f>S47+T47</f>
        <v>6093</v>
      </c>
      <c r="S47" s="114">
        <f>6093</f>
        <v>6093</v>
      </c>
      <c r="T47" s="114">
        <f>'[1]Бюджетная заявка'!N103</f>
        <v>0</v>
      </c>
      <c r="U47" s="114">
        <f>V47+W47</f>
        <v>6428</v>
      </c>
      <c r="V47" s="114">
        <v>6428</v>
      </c>
      <c r="W47" s="114">
        <f>'[1]Бюджетная заявка'!Q103</f>
        <v>0</v>
      </c>
    </row>
    <row r="48" spans="1:25" ht="90" x14ac:dyDescent="0.2">
      <c r="A48" s="117"/>
      <c r="B48" s="731"/>
      <c r="C48" s="119" t="s">
        <v>244</v>
      </c>
      <c r="D48" s="117" t="s">
        <v>171</v>
      </c>
      <c r="E48" s="111" t="s">
        <v>74</v>
      </c>
      <c r="F48" s="111" t="s">
        <v>36</v>
      </c>
      <c r="G48" s="113"/>
      <c r="H48" s="111" t="s">
        <v>56</v>
      </c>
      <c r="I48" s="111"/>
      <c r="J48" s="111"/>
      <c r="K48" s="111"/>
      <c r="L48" s="111"/>
      <c r="M48" s="114"/>
      <c r="N48" s="105"/>
      <c r="O48" s="105"/>
      <c r="P48" s="114"/>
      <c r="Q48" s="114"/>
      <c r="R48" s="114"/>
      <c r="S48" s="114"/>
      <c r="T48" s="114"/>
      <c r="U48" s="114"/>
      <c r="V48" s="114"/>
      <c r="W48" s="114"/>
    </row>
    <row r="49" spans="1:23" ht="32.25" customHeight="1" x14ac:dyDescent="0.2">
      <c r="A49" s="774" t="s">
        <v>245</v>
      </c>
      <c r="B49" s="775"/>
      <c r="C49" s="775"/>
      <c r="D49" s="775"/>
      <c r="E49" s="775"/>
      <c r="F49" s="775"/>
      <c r="G49" s="775"/>
      <c r="H49" s="775"/>
      <c r="I49" s="775"/>
      <c r="J49" s="775"/>
      <c r="K49" s="775"/>
      <c r="L49" s="121"/>
      <c r="M49" s="122">
        <f>SUM(M50+M69)</f>
        <v>1653340</v>
      </c>
      <c r="N49" s="122">
        <f t="shared" ref="N49:W49" si="12">SUM(N50+N69)</f>
        <v>0</v>
      </c>
      <c r="O49" s="122">
        <f t="shared" si="12"/>
        <v>1624346</v>
      </c>
      <c r="P49" s="122">
        <f t="shared" si="12"/>
        <v>1624346</v>
      </c>
      <c r="Q49" s="122">
        <f t="shared" si="12"/>
        <v>0</v>
      </c>
      <c r="R49" s="122">
        <f t="shared" si="12"/>
        <v>1624346</v>
      </c>
      <c r="S49" s="122">
        <f t="shared" si="12"/>
        <v>1624346</v>
      </c>
      <c r="T49" s="122">
        <f t="shared" si="12"/>
        <v>0</v>
      </c>
      <c r="U49" s="122">
        <f t="shared" si="12"/>
        <v>1625012</v>
      </c>
      <c r="V49" s="122">
        <f t="shared" si="12"/>
        <v>1625012</v>
      </c>
      <c r="W49" s="122">
        <f t="shared" si="12"/>
        <v>0</v>
      </c>
    </row>
    <row r="50" spans="1:23" ht="45.75" customHeight="1" x14ac:dyDescent="0.2">
      <c r="A50" s="124" t="s">
        <v>89</v>
      </c>
      <c r="B50" s="109" t="s">
        <v>90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21"/>
      <c r="M50" s="125">
        <f>M51+M52+M53+M64+M65+M68</f>
        <v>1641940</v>
      </c>
      <c r="N50" s="125"/>
      <c r="O50" s="125">
        <f t="shared" ref="O50:V50" si="13">O51+O52+O54+O57+O58+O59+O56+O67</f>
        <v>1613686</v>
      </c>
      <c r="P50" s="125">
        <f t="shared" si="13"/>
        <v>1613686</v>
      </c>
      <c r="Q50" s="125">
        <f t="shared" si="13"/>
        <v>0</v>
      </c>
      <c r="R50" s="125">
        <f t="shared" si="13"/>
        <v>1613686</v>
      </c>
      <c r="S50" s="125">
        <f t="shared" si="13"/>
        <v>1613686</v>
      </c>
      <c r="T50" s="125">
        <f t="shared" si="13"/>
        <v>0</v>
      </c>
      <c r="U50" s="125">
        <f t="shared" si="13"/>
        <v>1613686</v>
      </c>
      <c r="V50" s="125">
        <f t="shared" si="13"/>
        <v>1613686</v>
      </c>
      <c r="W50" s="125">
        <f>W51+W52+W54+W57+W58+W63+W67</f>
        <v>0</v>
      </c>
    </row>
    <row r="51" spans="1:23" ht="47.25" customHeight="1" x14ac:dyDescent="0.2">
      <c r="A51" s="126" t="s">
        <v>91</v>
      </c>
      <c r="B51" s="109" t="s">
        <v>92</v>
      </c>
      <c r="C51" s="116"/>
      <c r="D51" s="116"/>
      <c r="E51" s="116" t="s">
        <v>68</v>
      </c>
      <c r="F51" s="116" t="s">
        <v>93</v>
      </c>
      <c r="G51" s="116" t="s">
        <v>246</v>
      </c>
      <c r="H51" s="116" t="s">
        <v>51</v>
      </c>
      <c r="I51" s="116"/>
      <c r="J51" s="116"/>
      <c r="K51" s="116"/>
      <c r="L51" s="121"/>
      <c r="M51" s="127">
        <f>'[1]Бюджетная заявка'!H230</f>
        <v>0</v>
      </c>
      <c r="N51" s="128"/>
      <c r="O51" s="128">
        <f>SUM(P51:Q51)</f>
        <v>0</v>
      </c>
      <c r="P51" s="127">
        <f>'[1]Бюджетная заявка'!J229</f>
        <v>0</v>
      </c>
      <c r="Q51" s="127">
        <f>'[1]Бюджетная заявка'!K229</f>
        <v>0</v>
      </c>
      <c r="R51" s="127">
        <f>'[1]Бюджетная заявка'!L229</f>
        <v>0</v>
      </c>
      <c r="S51" s="127">
        <f>'[1]Бюджетная заявка'!M229</f>
        <v>0</v>
      </c>
      <c r="T51" s="127">
        <f>'[1]Бюджетная заявка'!N229</f>
        <v>0</v>
      </c>
      <c r="U51" s="127">
        <f>'[1]Бюджетная заявка'!O229</f>
        <v>0</v>
      </c>
      <c r="V51" s="127">
        <f>'[1]Бюджетная заявка'!P229</f>
        <v>0</v>
      </c>
      <c r="W51" s="127">
        <f>'[1]Бюджетная заявка'!Q229</f>
        <v>0</v>
      </c>
    </row>
    <row r="52" spans="1:23" ht="249" customHeight="1" x14ac:dyDescent="0.2">
      <c r="A52" s="126" t="s">
        <v>94</v>
      </c>
      <c r="B52" s="129" t="s">
        <v>247</v>
      </c>
      <c r="C52" s="116"/>
      <c r="D52" s="116"/>
      <c r="E52" s="116" t="s">
        <v>37</v>
      </c>
      <c r="F52" s="116" t="s">
        <v>93</v>
      </c>
      <c r="G52" s="113" t="s">
        <v>96</v>
      </c>
      <c r="H52" s="116" t="s">
        <v>51</v>
      </c>
      <c r="I52" s="116"/>
      <c r="J52" s="116"/>
      <c r="K52" s="116"/>
      <c r="L52" s="121"/>
      <c r="M52" s="238">
        <f>'[1]Бюджетная заявка'!H58</f>
        <v>1004400</v>
      </c>
      <c r="N52" s="128"/>
      <c r="O52" s="128">
        <f>SUM(P52:Q52)</f>
        <v>1004400</v>
      </c>
      <c r="P52" s="127">
        <f>'[1]Бюджетная заявка'!J53</f>
        <v>1004400</v>
      </c>
      <c r="Q52" s="127">
        <f>'[1]Бюджетная заявка'!K53</f>
        <v>0</v>
      </c>
      <c r="R52" s="127">
        <f>'[1]Бюджетная заявка'!L53</f>
        <v>1004400</v>
      </c>
      <c r="S52" s="127">
        <f>'[1]Бюджетная заявка'!M53</f>
        <v>1004400</v>
      </c>
      <c r="T52" s="127">
        <f>'[1]Бюджетная заявка'!N53</f>
        <v>0</v>
      </c>
      <c r="U52" s="127">
        <f>'[1]Бюджетная заявка'!O53</f>
        <v>1004400</v>
      </c>
      <c r="V52" s="127">
        <f>'[1]Бюджетная заявка'!P53</f>
        <v>1004400</v>
      </c>
      <c r="W52" s="127">
        <f>'[1]Бюджетная заявка'!Q53</f>
        <v>0</v>
      </c>
    </row>
    <row r="53" spans="1:23" ht="56.25" customHeight="1" x14ac:dyDescent="0.2">
      <c r="A53" s="638" t="s">
        <v>102</v>
      </c>
      <c r="B53" s="289" t="s">
        <v>248</v>
      </c>
      <c r="C53" s="250"/>
      <c r="D53" s="250"/>
      <c r="E53" s="250"/>
      <c r="F53" s="250"/>
      <c r="G53" s="250"/>
      <c r="H53" s="250"/>
      <c r="I53" s="250"/>
      <c r="J53" s="250"/>
      <c r="K53" s="250"/>
      <c r="L53" s="251"/>
      <c r="M53" s="238">
        <f>SUM(M54:M55)</f>
        <v>637540</v>
      </c>
      <c r="N53" s="238"/>
      <c r="O53" s="238">
        <f t="shared" ref="O53:W53" si="14">SUM(O54:O55)</f>
        <v>609286</v>
      </c>
      <c r="P53" s="238">
        <f t="shared" si="14"/>
        <v>609286</v>
      </c>
      <c r="Q53" s="238">
        <f t="shared" si="14"/>
        <v>0</v>
      </c>
      <c r="R53" s="238">
        <f t="shared" si="14"/>
        <v>609286</v>
      </c>
      <c r="S53" s="238">
        <f t="shared" si="14"/>
        <v>609286</v>
      </c>
      <c r="T53" s="238">
        <f t="shared" si="14"/>
        <v>0</v>
      </c>
      <c r="U53" s="238">
        <f t="shared" si="14"/>
        <v>609286</v>
      </c>
      <c r="V53" s="238">
        <f t="shared" si="14"/>
        <v>609286</v>
      </c>
      <c r="W53" s="238">
        <f t="shared" si="14"/>
        <v>0</v>
      </c>
    </row>
    <row r="54" spans="1:23" ht="24.75" customHeight="1" x14ac:dyDescent="0.2">
      <c r="A54" s="639"/>
      <c r="B54" s="290" t="s">
        <v>249</v>
      </c>
      <c r="C54" s="250"/>
      <c r="D54" s="250"/>
      <c r="E54" s="291" t="s">
        <v>69</v>
      </c>
      <c r="F54" s="291" t="s">
        <v>170</v>
      </c>
      <c r="G54" s="247" t="s">
        <v>250</v>
      </c>
      <c r="H54" s="291" t="s">
        <v>51</v>
      </c>
      <c r="I54" s="291"/>
      <c r="J54" s="250"/>
      <c r="K54" s="250"/>
      <c r="L54" s="251"/>
      <c r="M54" s="238">
        <f>'[1]Бюджетная заявка'!H511</f>
        <v>17382</v>
      </c>
      <c r="N54" s="248"/>
      <c r="O54" s="238">
        <f>SUM(P54:Q54)</f>
        <v>21728</v>
      </c>
      <c r="P54" s="238">
        <f>21728</f>
        <v>21728</v>
      </c>
      <c r="Q54" s="238">
        <f>'[1]Бюджетная заявка'!K511</f>
        <v>0</v>
      </c>
      <c r="R54" s="238">
        <f>S54+T54</f>
        <v>21728</v>
      </c>
      <c r="S54" s="238">
        <f>P54</f>
        <v>21728</v>
      </c>
      <c r="T54" s="238">
        <f>'[1]Бюджетная заявка'!N511</f>
        <v>0</v>
      </c>
      <c r="U54" s="238">
        <f>V54+W54</f>
        <v>21728</v>
      </c>
      <c r="V54" s="238">
        <f>S54</f>
        <v>21728</v>
      </c>
      <c r="W54" s="238">
        <f>'[1]Бюджетная заявка'!Q511</f>
        <v>0</v>
      </c>
    </row>
    <row r="55" spans="1:23" ht="17.25" customHeight="1" x14ac:dyDescent="0.2">
      <c r="A55" s="639"/>
      <c r="B55" s="292"/>
      <c r="C55" s="250"/>
      <c r="D55" s="250"/>
      <c r="E55" s="250"/>
      <c r="F55" s="250"/>
      <c r="G55" s="250"/>
      <c r="H55" s="250"/>
      <c r="I55" s="250"/>
      <c r="J55" s="250"/>
      <c r="K55" s="250"/>
      <c r="L55" s="251"/>
      <c r="M55" s="238">
        <f>SUM(M56+M59+M60+M57+M58)</f>
        <v>620158</v>
      </c>
      <c r="N55" s="238"/>
      <c r="O55" s="238">
        <f t="shared" ref="O55:W55" si="15">SUM(O56+O59+O60+O57+O58)</f>
        <v>587558</v>
      </c>
      <c r="P55" s="238">
        <f t="shared" si="15"/>
        <v>587558</v>
      </c>
      <c r="Q55" s="238">
        <f t="shared" si="15"/>
        <v>0</v>
      </c>
      <c r="R55" s="238">
        <f t="shared" si="15"/>
        <v>587558</v>
      </c>
      <c r="S55" s="238">
        <f t="shared" si="15"/>
        <v>587558</v>
      </c>
      <c r="T55" s="238">
        <f t="shared" si="15"/>
        <v>0</v>
      </c>
      <c r="U55" s="238">
        <f t="shared" si="15"/>
        <v>587558</v>
      </c>
      <c r="V55" s="238">
        <f t="shared" si="15"/>
        <v>587558</v>
      </c>
      <c r="W55" s="238">
        <f t="shared" si="15"/>
        <v>0</v>
      </c>
    </row>
    <row r="56" spans="1:23" ht="32.25" customHeight="1" x14ac:dyDescent="0.2">
      <c r="A56" s="639"/>
      <c r="B56" s="293" t="s">
        <v>251</v>
      </c>
      <c r="C56" s="250"/>
      <c r="D56" s="250"/>
      <c r="E56" s="250" t="s">
        <v>104</v>
      </c>
      <c r="F56" s="250" t="s">
        <v>68</v>
      </c>
      <c r="G56" s="250" t="s">
        <v>252</v>
      </c>
      <c r="H56" s="250" t="s">
        <v>51</v>
      </c>
      <c r="I56" s="250"/>
      <c r="J56" s="250"/>
      <c r="K56" s="250"/>
      <c r="L56" s="251"/>
      <c r="M56" s="238">
        <f>'[1]Бюджетная заявка'!H31</f>
        <v>35000</v>
      </c>
      <c r="N56" s="238"/>
      <c r="O56" s="238">
        <f>'[1]Бюджетная заявка'!J31</f>
        <v>0</v>
      </c>
      <c r="P56" s="238">
        <f>'[1]Бюджетная заявка'!K31</f>
        <v>0</v>
      </c>
      <c r="Q56" s="238">
        <f>'[1]Бюджетная заявка'!L31</f>
        <v>0</v>
      </c>
      <c r="R56" s="238">
        <f>'[1]Бюджетная заявка'!M31</f>
        <v>0</v>
      </c>
      <c r="S56" s="238">
        <f>'[1]Бюджетная заявка'!N31</f>
        <v>0</v>
      </c>
      <c r="T56" s="238">
        <f>'[1]Бюджетная заявка'!O31</f>
        <v>0</v>
      </c>
      <c r="U56" s="238">
        <f>'[1]Бюджетная заявка'!P31</f>
        <v>0</v>
      </c>
      <c r="V56" s="238">
        <f>'[1]Бюджетная заявка'!Q31</f>
        <v>0</v>
      </c>
      <c r="W56" s="238">
        <f>'[1]Бюджетная заявка'!R31</f>
        <v>0</v>
      </c>
    </row>
    <row r="57" spans="1:23" ht="24" customHeight="1" x14ac:dyDescent="0.2">
      <c r="A57" s="639"/>
      <c r="B57" s="293" t="str">
        <f>'[1]Бюджетная заявка'!A34</f>
        <v xml:space="preserve">Уличное освещение населённых пунктов </v>
      </c>
      <c r="C57" s="250"/>
      <c r="D57" s="250"/>
      <c r="E57" s="250" t="s">
        <v>104</v>
      </c>
      <c r="F57" s="250" t="s">
        <v>68</v>
      </c>
      <c r="G57" s="250" t="s">
        <v>253</v>
      </c>
      <c r="H57" s="250" t="s">
        <v>51</v>
      </c>
      <c r="I57" s="250"/>
      <c r="J57" s="250"/>
      <c r="K57" s="250"/>
      <c r="L57" s="251"/>
      <c r="M57" s="238">
        <f>'[1]Бюджетная заявка'!H37</f>
        <v>480000</v>
      </c>
      <c r="N57" s="248"/>
      <c r="O57" s="238">
        <f>'[1]Бюджетная заявка'!I37</f>
        <v>482400</v>
      </c>
      <c r="P57" s="238">
        <f>'[1]Бюджетная заявка'!J37</f>
        <v>482400</v>
      </c>
      <c r="Q57" s="238">
        <f>'[1]Бюджетная заявка'!K37</f>
        <v>0</v>
      </c>
      <c r="R57" s="238">
        <f>'[1]Бюджетная заявка'!L37</f>
        <v>482400</v>
      </c>
      <c r="S57" s="238">
        <f>'[1]Бюджетная заявка'!M37</f>
        <v>482400</v>
      </c>
      <c r="T57" s="238">
        <f>'[1]Бюджетная заявка'!N37</f>
        <v>0</v>
      </c>
      <c r="U57" s="238">
        <f>'[1]Бюджетная заявка'!O37</f>
        <v>482400</v>
      </c>
      <c r="V57" s="238">
        <f>'[1]Бюджетная заявка'!P37</f>
        <v>482400</v>
      </c>
      <c r="W57" s="238">
        <f>'[1]Бюджетная заявка'!Q37</f>
        <v>0</v>
      </c>
    </row>
    <row r="58" spans="1:23" ht="23.25" customHeight="1" x14ac:dyDescent="0.2">
      <c r="A58" s="639"/>
      <c r="B58" s="293" t="str">
        <f>'[1]Бюджетная заявка'!A38</f>
        <v>Уличное освещение населённых пунктов (ремонт)</v>
      </c>
      <c r="C58" s="250"/>
      <c r="D58" s="250"/>
      <c r="E58" s="250" t="s">
        <v>104</v>
      </c>
      <c r="F58" s="250" t="s">
        <v>68</v>
      </c>
      <c r="G58" s="250" t="s">
        <v>254</v>
      </c>
      <c r="H58" s="250" t="s">
        <v>51</v>
      </c>
      <c r="I58" s="250"/>
      <c r="J58" s="250"/>
      <c r="K58" s="250"/>
      <c r="L58" s="251"/>
      <c r="M58" s="238">
        <f>'[1]Бюджетная заявка'!H40</f>
        <v>7000</v>
      </c>
      <c r="N58" s="248"/>
      <c r="O58" s="238">
        <f>P58+Q58</f>
        <v>7000</v>
      </c>
      <c r="P58" s="238">
        <v>7000</v>
      </c>
      <c r="Q58" s="238">
        <f>'[1]Бюджетная заявка'!K41</f>
        <v>0</v>
      </c>
      <c r="R58" s="238">
        <f>S58+T58</f>
        <v>7000</v>
      </c>
      <c r="S58" s="238">
        <f>P58</f>
        <v>7000</v>
      </c>
      <c r="T58" s="238">
        <f>'[1]Бюджетная заявка'!N41</f>
        <v>0</v>
      </c>
      <c r="U58" s="238">
        <f>V58+W58</f>
        <v>7000</v>
      </c>
      <c r="V58" s="238">
        <f>S58</f>
        <v>7000</v>
      </c>
      <c r="W58" s="238">
        <f>'[1]Бюджетная заявка'!Q41</f>
        <v>0</v>
      </c>
    </row>
    <row r="59" spans="1:23" ht="21" customHeight="1" x14ac:dyDescent="0.2">
      <c r="A59" s="639"/>
      <c r="B59" s="293" t="str">
        <f>'[1]Бюджетная заявка'!A42</f>
        <v>Содержание транспорта по благоустройству населённых пунктов</v>
      </c>
      <c r="C59" s="250"/>
      <c r="D59" s="250"/>
      <c r="E59" s="250" t="s">
        <v>104</v>
      </c>
      <c r="F59" s="250" t="s">
        <v>68</v>
      </c>
      <c r="G59" s="250" t="s">
        <v>255</v>
      </c>
      <c r="H59" s="250" t="s">
        <v>51</v>
      </c>
      <c r="I59" s="250"/>
      <c r="J59" s="250"/>
      <c r="K59" s="250"/>
      <c r="L59" s="251"/>
      <c r="M59" s="238">
        <f>'[1]Бюджетная заявка'!H45</f>
        <v>98158</v>
      </c>
      <c r="N59" s="248"/>
      <c r="O59" s="238">
        <f>P59+Q59</f>
        <v>98158</v>
      </c>
      <c r="P59" s="238">
        <f>M59</f>
        <v>98158</v>
      </c>
      <c r="Q59" s="238">
        <f>'[1]Бюджетная заявка'!K42</f>
        <v>0</v>
      </c>
      <c r="R59" s="238">
        <f>S59+T59</f>
        <v>98158</v>
      </c>
      <c r="S59" s="238">
        <f>P59</f>
        <v>98158</v>
      </c>
      <c r="T59" s="238">
        <f>'[1]Бюджетная заявка'!N42</f>
        <v>0</v>
      </c>
      <c r="U59" s="238">
        <f>V59+W59</f>
        <v>98158</v>
      </c>
      <c r="V59" s="238">
        <f>R59</f>
        <v>98158</v>
      </c>
      <c r="W59" s="238">
        <f>'[1]Бюджетная заявка'!Q42</f>
        <v>0</v>
      </c>
    </row>
    <row r="60" spans="1:23" ht="18" hidden="1" customHeight="1" x14ac:dyDescent="0.2">
      <c r="A60" s="639"/>
      <c r="B60" s="293"/>
      <c r="C60" s="250"/>
      <c r="D60" s="250"/>
      <c r="E60" s="250"/>
      <c r="F60" s="250"/>
      <c r="G60" s="250"/>
      <c r="H60" s="250"/>
      <c r="I60" s="250"/>
      <c r="J60" s="250"/>
      <c r="K60" s="250"/>
      <c r="L60" s="251"/>
      <c r="M60" s="248">
        <f>SUM(M61:M63)</f>
        <v>0</v>
      </c>
      <c r="N60" s="248"/>
      <c r="O60" s="248">
        <f>SUM(O61:O63)</f>
        <v>0</v>
      </c>
      <c r="P60" s="248">
        <f>SUM(P61:P63)</f>
        <v>0</v>
      </c>
      <c r="Q60" s="248">
        <f t="shared" ref="Q60:W60" si="16">SUM(Q61:Q63)</f>
        <v>0</v>
      </c>
      <c r="R60" s="248">
        <f t="shared" si="16"/>
        <v>0</v>
      </c>
      <c r="S60" s="248">
        <f t="shared" si="16"/>
        <v>0</v>
      </c>
      <c r="T60" s="248">
        <f t="shared" si="16"/>
        <v>0</v>
      </c>
      <c r="U60" s="248">
        <f t="shared" si="16"/>
        <v>0</v>
      </c>
      <c r="V60" s="248">
        <f t="shared" si="16"/>
        <v>0</v>
      </c>
      <c r="W60" s="248">
        <f t="shared" si="16"/>
        <v>0</v>
      </c>
    </row>
    <row r="61" spans="1:23" ht="18" hidden="1" customHeight="1" x14ac:dyDescent="0.2">
      <c r="A61" s="639"/>
      <c r="B61" s="293"/>
      <c r="C61" s="250"/>
      <c r="D61" s="250"/>
      <c r="E61" s="294"/>
      <c r="F61" s="295"/>
      <c r="G61" s="296"/>
      <c r="H61" s="250"/>
      <c r="I61" s="250"/>
      <c r="J61" s="250"/>
      <c r="K61" s="250"/>
      <c r="L61" s="251"/>
      <c r="M61" s="238"/>
      <c r="N61" s="248"/>
      <c r="O61" s="248"/>
      <c r="P61" s="248"/>
      <c r="Q61" s="248"/>
      <c r="R61" s="248"/>
      <c r="S61" s="248"/>
      <c r="T61" s="248"/>
      <c r="U61" s="248"/>
      <c r="V61" s="248"/>
      <c r="W61" s="248"/>
    </row>
    <row r="62" spans="1:23" ht="18" hidden="1" customHeight="1" x14ac:dyDescent="0.2">
      <c r="A62" s="639"/>
      <c r="B62" s="293"/>
      <c r="C62" s="250"/>
      <c r="D62" s="250"/>
      <c r="E62" s="294"/>
      <c r="F62" s="295"/>
      <c r="G62" s="296"/>
      <c r="H62" s="250"/>
      <c r="I62" s="250"/>
      <c r="J62" s="250"/>
      <c r="K62" s="250"/>
      <c r="L62" s="251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</row>
    <row r="63" spans="1:23" ht="18" hidden="1" customHeight="1" x14ac:dyDescent="0.2">
      <c r="A63" s="640"/>
      <c r="B63" s="293"/>
      <c r="C63" s="250"/>
      <c r="D63" s="250"/>
      <c r="E63" s="294"/>
      <c r="F63" s="295"/>
      <c r="G63" s="296"/>
      <c r="H63" s="250"/>
      <c r="I63" s="250"/>
      <c r="J63" s="250"/>
      <c r="K63" s="250"/>
      <c r="L63" s="251"/>
      <c r="M63" s="238"/>
      <c r="N63" s="248"/>
      <c r="O63" s="248"/>
      <c r="P63" s="238"/>
      <c r="Q63" s="238"/>
      <c r="R63" s="238"/>
      <c r="S63" s="238"/>
      <c r="T63" s="238"/>
      <c r="U63" s="238"/>
      <c r="V63" s="238"/>
      <c r="W63" s="238"/>
    </row>
    <row r="64" spans="1:23" ht="22.5" customHeight="1" x14ac:dyDescent="0.2">
      <c r="A64" s="126" t="s">
        <v>112</v>
      </c>
      <c r="B64" s="109" t="s">
        <v>113</v>
      </c>
      <c r="C64" s="116"/>
      <c r="D64" s="116"/>
      <c r="E64" s="116"/>
      <c r="F64" s="116"/>
      <c r="G64" s="116"/>
      <c r="H64" s="116"/>
      <c r="I64" s="116"/>
      <c r="J64" s="116"/>
      <c r="K64" s="116"/>
      <c r="L64" s="121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</row>
    <row r="65" spans="1:23" ht="88.5" customHeight="1" x14ac:dyDescent="0.2">
      <c r="A65" s="126" t="s">
        <v>115</v>
      </c>
      <c r="B65" s="109" t="s">
        <v>116</v>
      </c>
      <c r="C65" s="116"/>
      <c r="D65" s="116"/>
      <c r="E65" s="116"/>
      <c r="F65" s="116"/>
      <c r="G65" s="116"/>
      <c r="H65" s="116"/>
      <c r="I65" s="116"/>
      <c r="J65" s="116"/>
      <c r="K65" s="116"/>
      <c r="L65" s="121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</row>
    <row r="66" spans="1:23" ht="15.75" hidden="1" customHeight="1" x14ac:dyDescent="0.2">
      <c r="A66" s="126"/>
      <c r="B66" s="109" t="s">
        <v>117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21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</row>
    <row r="67" spans="1:23" ht="15.75" hidden="1" customHeight="1" x14ac:dyDescent="0.2">
      <c r="A67" s="126"/>
      <c r="B67" s="109"/>
      <c r="C67" s="116"/>
      <c r="D67" s="116"/>
      <c r="E67" s="116"/>
      <c r="F67" s="116"/>
      <c r="G67" s="116"/>
      <c r="H67" s="116"/>
      <c r="I67" s="116"/>
      <c r="J67" s="116"/>
      <c r="K67" s="116"/>
      <c r="L67" s="121"/>
      <c r="M67" s="127"/>
      <c r="N67" s="128"/>
      <c r="O67" s="128"/>
      <c r="P67" s="127"/>
      <c r="Q67" s="127"/>
      <c r="R67" s="127"/>
      <c r="S67" s="127"/>
      <c r="T67" s="127"/>
      <c r="U67" s="127"/>
      <c r="V67" s="127"/>
      <c r="W67" s="127"/>
    </row>
    <row r="68" spans="1:23" ht="27" customHeight="1" x14ac:dyDescent="0.2">
      <c r="A68" s="126" t="s">
        <v>120</v>
      </c>
      <c r="B68" s="109" t="s">
        <v>121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21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</row>
    <row r="69" spans="1:23" ht="23.25" customHeight="1" x14ac:dyDescent="0.2">
      <c r="A69" s="126" t="s">
        <v>123</v>
      </c>
      <c r="B69" s="109" t="s">
        <v>124</v>
      </c>
      <c r="C69" s="116"/>
      <c r="D69" s="116"/>
      <c r="E69" s="116"/>
      <c r="F69" s="130"/>
      <c r="G69" s="130"/>
      <c r="H69" s="116"/>
      <c r="I69" s="116"/>
      <c r="J69" s="116"/>
      <c r="K69" s="116"/>
      <c r="L69" s="121"/>
      <c r="M69" s="128">
        <f>SUM(M70:M71)</f>
        <v>11400</v>
      </c>
      <c r="N69" s="128"/>
      <c r="O69" s="128">
        <f>SUM(O70:O71)</f>
        <v>10660</v>
      </c>
      <c r="P69" s="128">
        <f>SUM(P70:P71)</f>
        <v>10660</v>
      </c>
      <c r="Q69" s="128">
        <f t="shared" ref="Q69:W69" si="17">SUM(Q70:Q71)</f>
        <v>0</v>
      </c>
      <c r="R69" s="128">
        <f t="shared" si="17"/>
        <v>10660</v>
      </c>
      <c r="S69" s="128">
        <f t="shared" si="17"/>
        <v>10660</v>
      </c>
      <c r="T69" s="128">
        <f t="shared" si="17"/>
        <v>0</v>
      </c>
      <c r="U69" s="128">
        <f t="shared" si="17"/>
        <v>11326</v>
      </c>
      <c r="V69" s="128">
        <f t="shared" si="17"/>
        <v>11326</v>
      </c>
      <c r="W69" s="128">
        <f t="shared" si="17"/>
        <v>0</v>
      </c>
    </row>
    <row r="70" spans="1:23" ht="45" x14ac:dyDescent="0.2">
      <c r="A70" s="117" t="s">
        <v>256</v>
      </c>
      <c r="B70" s="109" t="s">
        <v>257</v>
      </c>
      <c r="C70" s="111"/>
      <c r="D70" s="111"/>
      <c r="E70" s="111" t="s">
        <v>36</v>
      </c>
      <c r="F70" s="111" t="s">
        <v>59</v>
      </c>
      <c r="G70" s="111" t="s">
        <v>60</v>
      </c>
      <c r="H70" s="111" t="s">
        <v>51</v>
      </c>
      <c r="I70" s="111"/>
      <c r="J70" s="111"/>
      <c r="K70" s="111"/>
      <c r="L70" s="111"/>
      <c r="M70" s="386">
        <v>7400</v>
      </c>
      <c r="N70" s="105"/>
      <c r="O70" s="105">
        <f>SUM(P70:Q70)</f>
        <v>6660</v>
      </c>
      <c r="P70" s="112">
        <f>'[1]Бюджетная заявка'!J518</f>
        <v>6660</v>
      </c>
      <c r="Q70" s="112">
        <f>'[1]Бюджетная заявка'!K518</f>
        <v>0</v>
      </c>
      <c r="R70" s="112">
        <f>'[1]Бюджетная заявка'!L518</f>
        <v>6660</v>
      </c>
      <c r="S70" s="112">
        <f>'[1]Бюджетная заявка'!M518</f>
        <v>6660</v>
      </c>
      <c r="T70" s="112">
        <f>'[1]Бюджетная заявка'!N518</f>
        <v>0</v>
      </c>
      <c r="U70" s="112">
        <f>'[1]Бюджетная заявка'!O518</f>
        <v>7326</v>
      </c>
      <c r="V70" s="112">
        <f>'[1]Бюджетная заявка'!P518</f>
        <v>7326</v>
      </c>
      <c r="W70" s="112">
        <f>'[1]Бюджетная заявка'!Q518</f>
        <v>0</v>
      </c>
    </row>
    <row r="71" spans="1:23" ht="78.75" customHeight="1" x14ac:dyDescent="0.2">
      <c r="A71" s="117" t="s">
        <v>258</v>
      </c>
      <c r="B71" s="109" t="s">
        <v>259</v>
      </c>
      <c r="C71" s="111"/>
      <c r="D71" s="111"/>
      <c r="E71" s="111" t="s">
        <v>260</v>
      </c>
      <c r="F71" s="111" t="s">
        <v>119</v>
      </c>
      <c r="G71" s="113" t="s">
        <v>261</v>
      </c>
      <c r="H71" s="111" t="s">
        <v>51</v>
      </c>
      <c r="I71" s="111"/>
      <c r="J71" s="111"/>
      <c r="K71" s="111"/>
      <c r="L71" s="131"/>
      <c r="M71" s="375">
        <f>'[1]Бюджетная заявка'!H226</f>
        <v>4000</v>
      </c>
      <c r="N71" s="133"/>
      <c r="O71" s="105">
        <f>SUM(P71:Q71)</f>
        <v>4000</v>
      </c>
      <c r="P71" s="132">
        <f>'[1]Бюджетная заявка'!J226</f>
        <v>4000</v>
      </c>
      <c r="Q71" s="132">
        <f>'[1]Бюджетная заявка'!K226</f>
        <v>0</v>
      </c>
      <c r="R71" s="132">
        <f>'[1]Бюджетная заявка'!L226</f>
        <v>4000</v>
      </c>
      <c r="S71" s="132">
        <f>'[1]Бюджетная заявка'!M226</f>
        <v>4000</v>
      </c>
      <c r="T71" s="132">
        <f>'[1]Бюджетная заявка'!N226</f>
        <v>0</v>
      </c>
      <c r="U71" s="132">
        <f>'[1]Бюджетная заявка'!O226</f>
        <v>4000</v>
      </c>
      <c r="V71" s="132">
        <f>'[1]Бюджетная заявка'!P226</f>
        <v>4000</v>
      </c>
      <c r="W71" s="132">
        <f>'[1]Бюджетная заявка'!Q226</f>
        <v>0</v>
      </c>
    </row>
    <row r="72" spans="1:23" ht="25.5" customHeight="1" x14ac:dyDescent="0.2">
      <c r="A72" s="769" t="s">
        <v>262</v>
      </c>
      <c r="B72" s="776"/>
      <c r="C72" s="776"/>
      <c r="D72" s="776"/>
      <c r="E72" s="776"/>
      <c r="F72" s="776"/>
      <c r="G72" s="776"/>
      <c r="H72" s="776"/>
      <c r="I72" s="776"/>
      <c r="J72" s="776"/>
      <c r="K72" s="776"/>
      <c r="L72" s="134"/>
      <c r="M72" s="135"/>
      <c r="N72" s="135"/>
      <c r="O72" s="135"/>
      <c r="P72" s="135"/>
      <c r="Q72" s="135"/>
      <c r="R72" s="107"/>
      <c r="S72" s="107"/>
      <c r="T72" s="107"/>
      <c r="U72" s="107"/>
      <c r="V72" s="107"/>
      <c r="W72" s="107"/>
    </row>
    <row r="73" spans="1:23" x14ac:dyDescent="0.2">
      <c r="A73" s="121" t="s">
        <v>126</v>
      </c>
      <c r="B73" s="121" t="s">
        <v>127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36"/>
      <c r="M73" s="137"/>
      <c r="N73" s="137"/>
      <c r="O73" s="137"/>
      <c r="P73" s="137"/>
      <c r="Q73" s="137"/>
      <c r="R73" s="107"/>
      <c r="S73" s="107"/>
      <c r="T73" s="107"/>
      <c r="U73" s="107"/>
      <c r="V73" s="107"/>
      <c r="W73" s="107"/>
    </row>
    <row r="74" spans="1:23" ht="67.5" x14ac:dyDescent="0.2">
      <c r="A74" s="117" t="s">
        <v>128</v>
      </c>
      <c r="B74" s="126" t="s">
        <v>129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1"/>
      <c r="M74" s="105"/>
      <c r="N74" s="105"/>
      <c r="O74" s="105"/>
      <c r="P74" s="105"/>
      <c r="Q74" s="105"/>
      <c r="R74" s="107"/>
      <c r="S74" s="107"/>
      <c r="T74" s="107"/>
      <c r="U74" s="107"/>
      <c r="V74" s="107"/>
      <c r="W74" s="107"/>
    </row>
    <row r="75" spans="1:23" x14ac:dyDescent="0.2">
      <c r="A75" s="117" t="s">
        <v>130</v>
      </c>
      <c r="B75" s="117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05"/>
      <c r="N75" s="105"/>
      <c r="O75" s="105"/>
      <c r="P75" s="105"/>
      <c r="Q75" s="105"/>
      <c r="R75" s="107"/>
      <c r="S75" s="107"/>
      <c r="T75" s="107"/>
      <c r="U75" s="107"/>
      <c r="V75" s="107"/>
      <c r="W75" s="107"/>
    </row>
    <row r="76" spans="1:23" x14ac:dyDescent="0.2">
      <c r="A76" s="117"/>
      <c r="B76" s="117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05"/>
      <c r="N76" s="105"/>
      <c r="O76" s="105"/>
      <c r="P76" s="105"/>
      <c r="Q76" s="105"/>
      <c r="R76" s="107"/>
      <c r="S76" s="107"/>
      <c r="T76" s="107"/>
      <c r="U76" s="107"/>
      <c r="V76" s="107"/>
      <c r="W76" s="107"/>
    </row>
    <row r="77" spans="1:23" ht="45" x14ac:dyDescent="0.2">
      <c r="A77" s="117" t="s">
        <v>131</v>
      </c>
      <c r="B77" s="109" t="s">
        <v>263</v>
      </c>
      <c r="C77" s="138" t="s">
        <v>35</v>
      </c>
      <c r="D77" s="111"/>
      <c r="E77" s="111"/>
      <c r="F77" s="111"/>
      <c r="G77" s="111"/>
      <c r="H77" s="111"/>
      <c r="I77" s="111"/>
      <c r="J77" s="111"/>
      <c r="K77" s="111"/>
      <c r="L77" s="111"/>
      <c r="M77" s="105"/>
      <c r="N77" s="105"/>
      <c r="O77" s="105"/>
      <c r="P77" s="105"/>
      <c r="Q77" s="105"/>
      <c r="R77" s="107"/>
      <c r="S77" s="107"/>
      <c r="T77" s="107"/>
      <c r="U77" s="107"/>
      <c r="V77" s="107"/>
      <c r="W77" s="107"/>
    </row>
    <row r="78" spans="1:23" x14ac:dyDescent="0.2">
      <c r="A78" s="117" t="s">
        <v>133</v>
      </c>
      <c r="B78" s="117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05"/>
      <c r="N78" s="105"/>
      <c r="O78" s="105"/>
      <c r="P78" s="105"/>
      <c r="Q78" s="105"/>
      <c r="R78" s="107"/>
      <c r="S78" s="107"/>
      <c r="T78" s="107"/>
      <c r="U78" s="107"/>
      <c r="V78" s="107"/>
      <c r="W78" s="107"/>
    </row>
    <row r="79" spans="1:23" x14ac:dyDescent="0.2">
      <c r="A79" s="117"/>
      <c r="B79" s="117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05"/>
      <c r="N79" s="105"/>
      <c r="O79" s="105"/>
      <c r="P79" s="105"/>
      <c r="Q79" s="105"/>
      <c r="R79" s="107"/>
      <c r="S79" s="107"/>
      <c r="T79" s="107"/>
      <c r="U79" s="107"/>
      <c r="V79" s="107"/>
      <c r="W79" s="107"/>
    </row>
    <row r="80" spans="1:23" ht="22.5" x14ac:dyDescent="0.2">
      <c r="A80" s="117" t="s">
        <v>134</v>
      </c>
      <c r="B80" s="109" t="s">
        <v>132</v>
      </c>
      <c r="C80" s="138" t="s">
        <v>35</v>
      </c>
      <c r="D80" s="111"/>
      <c r="E80" s="111"/>
      <c r="F80" s="111"/>
      <c r="G80" s="111"/>
      <c r="H80" s="111"/>
      <c r="I80" s="111"/>
      <c r="J80" s="111"/>
      <c r="K80" s="111"/>
      <c r="L80" s="111"/>
      <c r="M80" s="105"/>
      <c r="N80" s="105"/>
      <c r="O80" s="105"/>
      <c r="P80" s="105"/>
      <c r="Q80" s="105"/>
      <c r="R80" s="107"/>
      <c r="S80" s="107"/>
      <c r="T80" s="107"/>
      <c r="U80" s="107"/>
      <c r="V80" s="107"/>
      <c r="W80" s="107"/>
    </row>
    <row r="81" spans="1:23" x14ac:dyDescent="0.2">
      <c r="A81" s="117" t="s">
        <v>136</v>
      </c>
      <c r="B81" s="109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05"/>
      <c r="N81" s="105"/>
      <c r="O81" s="105"/>
      <c r="P81" s="105"/>
      <c r="Q81" s="105"/>
      <c r="R81" s="107"/>
      <c r="S81" s="107"/>
      <c r="T81" s="107"/>
      <c r="U81" s="107"/>
      <c r="V81" s="107"/>
      <c r="W81" s="107"/>
    </row>
    <row r="82" spans="1:23" x14ac:dyDescent="0.2">
      <c r="A82" s="117" t="s">
        <v>137</v>
      </c>
      <c r="B82" s="121" t="s">
        <v>138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05"/>
      <c r="N82" s="105"/>
      <c r="O82" s="105"/>
      <c r="P82" s="105"/>
      <c r="Q82" s="105"/>
      <c r="R82" s="107"/>
      <c r="S82" s="107"/>
      <c r="T82" s="107"/>
      <c r="U82" s="107"/>
      <c r="V82" s="107"/>
      <c r="W82" s="107"/>
    </row>
    <row r="83" spans="1:23" ht="67.5" x14ac:dyDescent="0.2">
      <c r="A83" s="117" t="s">
        <v>139</v>
      </c>
      <c r="B83" s="126" t="s">
        <v>140</v>
      </c>
      <c r="C83" s="117"/>
      <c r="D83" s="117"/>
      <c r="E83" s="117"/>
      <c r="F83" s="117"/>
      <c r="G83" s="117"/>
      <c r="H83" s="117"/>
      <c r="I83" s="117"/>
      <c r="J83" s="117"/>
      <c r="K83" s="111"/>
      <c r="L83" s="111"/>
      <c r="M83" s="105"/>
      <c r="N83" s="105"/>
      <c r="O83" s="105"/>
      <c r="P83" s="105"/>
      <c r="Q83" s="105"/>
      <c r="R83" s="107"/>
      <c r="S83" s="107"/>
      <c r="T83" s="107"/>
      <c r="U83" s="107"/>
      <c r="V83" s="107"/>
      <c r="W83" s="107"/>
    </row>
    <row r="84" spans="1:23" x14ac:dyDescent="0.2">
      <c r="A84" s="117" t="s">
        <v>130</v>
      </c>
      <c r="B84" s="117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05"/>
      <c r="N84" s="105"/>
      <c r="O84" s="105"/>
      <c r="P84" s="105"/>
      <c r="Q84" s="105"/>
      <c r="R84" s="107"/>
      <c r="S84" s="107"/>
      <c r="T84" s="107"/>
      <c r="U84" s="107"/>
      <c r="V84" s="107"/>
      <c r="W84" s="107"/>
    </row>
    <row r="85" spans="1:23" x14ac:dyDescent="0.2">
      <c r="A85" s="117"/>
      <c r="B85" s="117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05"/>
      <c r="N85" s="105"/>
      <c r="O85" s="105"/>
      <c r="P85" s="105"/>
      <c r="Q85" s="105"/>
      <c r="R85" s="107"/>
      <c r="S85" s="107"/>
      <c r="T85" s="107"/>
      <c r="U85" s="107"/>
      <c r="V85" s="107"/>
      <c r="W85" s="107"/>
    </row>
    <row r="86" spans="1:23" ht="45" x14ac:dyDescent="0.2">
      <c r="A86" s="117" t="s">
        <v>141</v>
      </c>
      <c r="B86" s="109" t="s">
        <v>264</v>
      </c>
      <c r="C86" s="138" t="s">
        <v>35</v>
      </c>
      <c r="D86" s="111"/>
      <c r="E86" s="111"/>
      <c r="F86" s="111"/>
      <c r="G86" s="111"/>
      <c r="H86" s="111"/>
      <c r="I86" s="111"/>
      <c r="J86" s="111"/>
      <c r="K86" s="111"/>
      <c r="L86" s="111"/>
      <c r="M86" s="105"/>
      <c r="N86" s="105"/>
      <c r="O86" s="105"/>
      <c r="P86" s="105"/>
      <c r="Q86" s="105"/>
      <c r="R86" s="107"/>
      <c r="S86" s="107"/>
      <c r="T86" s="107"/>
      <c r="U86" s="107"/>
      <c r="V86" s="107"/>
      <c r="W86" s="107"/>
    </row>
    <row r="87" spans="1:23" x14ac:dyDescent="0.2">
      <c r="A87" s="117" t="s">
        <v>143</v>
      </c>
      <c r="B87" s="117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05"/>
      <c r="N87" s="105"/>
      <c r="O87" s="105"/>
      <c r="P87" s="105"/>
      <c r="Q87" s="105"/>
      <c r="R87" s="107"/>
      <c r="S87" s="107"/>
      <c r="T87" s="107"/>
      <c r="U87" s="107"/>
      <c r="V87" s="107"/>
      <c r="W87" s="107"/>
    </row>
    <row r="88" spans="1:23" x14ac:dyDescent="0.2">
      <c r="A88" s="117"/>
      <c r="B88" s="117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05"/>
      <c r="N88" s="105"/>
      <c r="O88" s="105"/>
      <c r="P88" s="105"/>
      <c r="Q88" s="105"/>
      <c r="R88" s="107"/>
      <c r="S88" s="107"/>
      <c r="T88" s="107"/>
      <c r="U88" s="107"/>
      <c r="V88" s="107"/>
      <c r="W88" s="107"/>
    </row>
    <row r="89" spans="1:23" ht="22.5" x14ac:dyDescent="0.2">
      <c r="A89" s="117" t="s">
        <v>144</v>
      </c>
      <c r="B89" s="109" t="s">
        <v>142</v>
      </c>
      <c r="C89" s="138" t="s">
        <v>35</v>
      </c>
      <c r="D89" s="111"/>
      <c r="E89" s="111"/>
      <c r="F89" s="111"/>
      <c r="G89" s="111"/>
      <c r="H89" s="111"/>
      <c r="I89" s="111"/>
      <c r="J89" s="111"/>
      <c r="K89" s="111"/>
      <c r="L89" s="111"/>
      <c r="M89" s="105"/>
      <c r="N89" s="105"/>
      <c r="O89" s="105"/>
      <c r="P89" s="105"/>
      <c r="Q89" s="105"/>
      <c r="R89" s="107"/>
      <c r="S89" s="107"/>
      <c r="T89" s="107"/>
      <c r="U89" s="107"/>
      <c r="V89" s="107"/>
      <c r="W89" s="107"/>
    </row>
    <row r="90" spans="1:23" x14ac:dyDescent="0.2">
      <c r="A90" s="117" t="s">
        <v>146</v>
      </c>
      <c r="B90" s="109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05"/>
      <c r="N90" s="105"/>
      <c r="O90" s="105"/>
      <c r="P90" s="105"/>
      <c r="Q90" s="105"/>
      <c r="R90" s="107"/>
      <c r="S90" s="107"/>
      <c r="T90" s="107"/>
      <c r="U90" s="107"/>
      <c r="V90" s="107"/>
      <c r="W90" s="107"/>
    </row>
    <row r="91" spans="1:23" x14ac:dyDescent="0.2">
      <c r="A91" s="117"/>
      <c r="B91" s="109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05"/>
      <c r="N91" s="105"/>
      <c r="O91" s="105"/>
      <c r="P91" s="105"/>
      <c r="Q91" s="105"/>
      <c r="R91" s="107"/>
      <c r="S91" s="107"/>
      <c r="T91" s="107"/>
      <c r="U91" s="107"/>
      <c r="V91" s="107"/>
      <c r="W91" s="107"/>
    </row>
    <row r="92" spans="1:23" x14ac:dyDescent="0.2">
      <c r="A92" s="117"/>
      <c r="B92" s="109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05"/>
      <c r="N92" s="105"/>
      <c r="O92" s="105"/>
      <c r="P92" s="105"/>
      <c r="Q92" s="105"/>
      <c r="R92" s="107"/>
      <c r="S92" s="107"/>
      <c r="T92" s="107"/>
      <c r="U92" s="107"/>
      <c r="V92" s="107"/>
      <c r="W92" s="107"/>
    </row>
    <row r="93" spans="1:23" ht="16.5" customHeight="1" x14ac:dyDescent="0.2">
      <c r="A93" s="121" t="s">
        <v>147</v>
      </c>
      <c r="B93" s="769" t="s">
        <v>148</v>
      </c>
      <c r="C93" s="770"/>
      <c r="D93" s="770"/>
      <c r="E93" s="770"/>
      <c r="F93" s="770"/>
      <c r="G93" s="770"/>
      <c r="H93" s="770"/>
      <c r="I93" s="770"/>
      <c r="J93" s="770"/>
      <c r="K93" s="770"/>
      <c r="L93" s="134"/>
      <c r="M93" s="135"/>
      <c r="N93" s="135"/>
      <c r="O93" s="135"/>
      <c r="P93" s="135"/>
      <c r="Q93" s="135"/>
      <c r="R93" s="107"/>
      <c r="S93" s="107"/>
      <c r="T93" s="107"/>
      <c r="U93" s="107"/>
      <c r="V93" s="107"/>
      <c r="W93" s="107"/>
    </row>
    <row r="94" spans="1:23" x14ac:dyDescent="0.2">
      <c r="A94" s="117" t="s">
        <v>149</v>
      </c>
      <c r="B94" s="109"/>
      <c r="C94" s="138" t="s">
        <v>35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05"/>
      <c r="N94" s="105"/>
      <c r="O94" s="105"/>
      <c r="P94" s="105"/>
      <c r="Q94" s="105"/>
      <c r="R94" s="107"/>
      <c r="S94" s="107"/>
      <c r="T94" s="107"/>
      <c r="U94" s="107"/>
      <c r="V94" s="107"/>
      <c r="W94" s="107"/>
    </row>
    <row r="95" spans="1:23" x14ac:dyDescent="0.2">
      <c r="A95" s="117" t="s">
        <v>150</v>
      </c>
      <c r="B95" s="109"/>
      <c r="C95" s="138" t="s">
        <v>35</v>
      </c>
      <c r="D95" s="111"/>
      <c r="E95" s="111"/>
      <c r="F95" s="111"/>
      <c r="G95" s="111"/>
      <c r="H95" s="111"/>
      <c r="I95" s="111"/>
      <c r="J95" s="111"/>
      <c r="K95" s="111"/>
      <c r="L95" s="111"/>
      <c r="M95" s="105"/>
      <c r="N95" s="105"/>
      <c r="O95" s="105"/>
      <c r="P95" s="105"/>
      <c r="Q95" s="105"/>
      <c r="R95" s="107"/>
      <c r="S95" s="107"/>
      <c r="T95" s="107"/>
      <c r="U95" s="107"/>
      <c r="V95" s="107"/>
      <c r="W95" s="107"/>
    </row>
    <row r="96" spans="1:23" x14ac:dyDescent="0.2">
      <c r="A96" s="117"/>
      <c r="B96" s="117"/>
      <c r="C96" s="139"/>
      <c r="D96" s="111"/>
      <c r="E96" s="111"/>
      <c r="F96" s="111"/>
      <c r="G96" s="111"/>
      <c r="H96" s="111"/>
      <c r="I96" s="111"/>
      <c r="J96" s="111"/>
      <c r="K96" s="111"/>
      <c r="L96" s="111"/>
      <c r="M96" s="105"/>
      <c r="N96" s="105"/>
      <c r="O96" s="105"/>
      <c r="P96" s="105"/>
      <c r="Q96" s="105"/>
      <c r="R96" s="107"/>
      <c r="S96" s="107"/>
      <c r="T96" s="107"/>
      <c r="U96" s="107"/>
      <c r="V96" s="107"/>
      <c r="W96" s="107"/>
    </row>
    <row r="97" spans="1:23" ht="18.75" customHeight="1" x14ac:dyDescent="0.2">
      <c r="A97" s="769" t="s">
        <v>265</v>
      </c>
      <c r="B97" s="770"/>
      <c r="C97" s="770"/>
      <c r="D97" s="770"/>
      <c r="E97" s="770"/>
      <c r="F97" s="770"/>
      <c r="G97" s="770"/>
      <c r="H97" s="770"/>
      <c r="I97" s="770"/>
      <c r="J97" s="770"/>
      <c r="K97" s="770"/>
      <c r="L97" s="134"/>
      <c r="M97" s="135"/>
      <c r="N97" s="135"/>
      <c r="O97" s="135"/>
      <c r="P97" s="135"/>
      <c r="Q97" s="135"/>
      <c r="R97" s="107"/>
      <c r="S97" s="107"/>
      <c r="T97" s="107"/>
      <c r="U97" s="107"/>
      <c r="V97" s="107"/>
      <c r="W97" s="107"/>
    </row>
    <row r="98" spans="1:23" x14ac:dyDescent="0.2">
      <c r="A98" s="117" t="s">
        <v>152</v>
      </c>
      <c r="B98" s="117"/>
      <c r="C98" s="139" t="s">
        <v>35</v>
      </c>
      <c r="D98" s="111"/>
      <c r="E98" s="111"/>
      <c r="F98" s="111"/>
      <c r="G98" s="111"/>
      <c r="H98" s="111"/>
      <c r="I98" s="111"/>
      <c r="J98" s="111"/>
      <c r="K98" s="111"/>
      <c r="L98" s="111"/>
      <c r="M98" s="105"/>
      <c r="N98" s="105"/>
      <c r="O98" s="105"/>
      <c r="P98" s="105"/>
      <c r="Q98" s="105"/>
      <c r="R98" s="107"/>
      <c r="S98" s="107"/>
      <c r="T98" s="107"/>
      <c r="U98" s="107"/>
      <c r="V98" s="107"/>
      <c r="W98" s="107"/>
    </row>
    <row r="99" spans="1:23" x14ac:dyDescent="0.2">
      <c r="A99" s="117" t="s">
        <v>153</v>
      </c>
      <c r="B99" s="117"/>
      <c r="C99" s="139" t="s">
        <v>35</v>
      </c>
      <c r="D99" s="111"/>
      <c r="E99" s="111"/>
      <c r="F99" s="111"/>
      <c r="G99" s="111"/>
      <c r="H99" s="111"/>
      <c r="I99" s="111"/>
      <c r="J99" s="111"/>
      <c r="K99" s="111"/>
      <c r="L99" s="111"/>
      <c r="M99" s="105"/>
      <c r="N99" s="105"/>
      <c r="O99" s="105"/>
      <c r="P99" s="105"/>
      <c r="Q99" s="105"/>
      <c r="R99" s="107"/>
      <c r="S99" s="107"/>
      <c r="T99" s="107"/>
      <c r="U99" s="107"/>
      <c r="V99" s="107"/>
      <c r="W99" s="107"/>
    </row>
    <row r="100" spans="1:23" ht="25.5" customHeight="1" x14ac:dyDescent="0.2">
      <c r="A100" s="754" t="s">
        <v>266</v>
      </c>
      <c r="B100" s="777"/>
      <c r="C100" s="777"/>
      <c r="D100" s="777"/>
      <c r="E100" s="777"/>
      <c r="F100" s="777"/>
      <c r="G100" s="777"/>
      <c r="H100" s="777"/>
      <c r="I100" s="777"/>
      <c r="J100" s="777"/>
      <c r="K100" s="778"/>
      <c r="L100" s="140"/>
      <c r="M100" s="105"/>
      <c r="N100" s="105"/>
      <c r="O100" s="105"/>
      <c r="P100" s="105"/>
      <c r="Q100" s="105"/>
      <c r="R100" s="107"/>
      <c r="S100" s="107"/>
      <c r="T100" s="107"/>
      <c r="U100" s="107"/>
      <c r="V100" s="107"/>
      <c r="W100" s="107"/>
    </row>
    <row r="101" spans="1:23" x14ac:dyDescent="0.2">
      <c r="A101" s="128" t="s">
        <v>155</v>
      </c>
      <c r="B101" s="128"/>
      <c r="C101" s="141"/>
      <c r="D101" s="105"/>
      <c r="E101" s="105"/>
      <c r="F101" s="105"/>
      <c r="G101" s="105"/>
      <c r="H101" s="105"/>
      <c r="I101" s="105"/>
      <c r="J101" s="105"/>
      <c r="K101" s="105"/>
      <c r="L101" s="140"/>
      <c r="M101" s="105"/>
      <c r="N101" s="105"/>
      <c r="O101" s="105"/>
      <c r="P101" s="105"/>
      <c r="Q101" s="105"/>
      <c r="R101" s="107"/>
      <c r="S101" s="107"/>
      <c r="T101" s="107"/>
      <c r="U101" s="107"/>
      <c r="V101" s="107"/>
      <c r="W101" s="107"/>
    </row>
    <row r="102" spans="1:23" x14ac:dyDescent="0.2">
      <c r="A102" s="142" t="s">
        <v>163</v>
      </c>
      <c r="B102" s="769" t="s">
        <v>164</v>
      </c>
      <c r="C102" s="779"/>
      <c r="D102" s="779"/>
      <c r="E102" s="779"/>
      <c r="F102" s="779"/>
      <c r="G102" s="779"/>
      <c r="H102" s="770"/>
      <c r="I102" s="776"/>
      <c r="J102" s="776"/>
      <c r="K102" s="776"/>
      <c r="L102" s="780"/>
      <c r="M102" s="101"/>
      <c r="N102" s="105"/>
      <c r="O102" s="105"/>
      <c r="P102" s="105"/>
      <c r="Q102" s="105"/>
      <c r="R102" s="107"/>
      <c r="S102" s="107"/>
      <c r="T102" s="107"/>
      <c r="U102" s="107"/>
      <c r="V102" s="107"/>
      <c r="W102" s="107"/>
    </row>
    <row r="103" spans="1:23" ht="32.25" x14ac:dyDescent="0.2">
      <c r="A103" s="117" t="s">
        <v>165</v>
      </c>
      <c r="B103" s="134" t="s">
        <v>166</v>
      </c>
      <c r="C103" s="142" t="s">
        <v>35</v>
      </c>
      <c r="D103" s="121"/>
      <c r="E103" s="111"/>
      <c r="F103" s="111"/>
      <c r="G103" s="111"/>
      <c r="H103" s="111"/>
      <c r="I103" s="111"/>
      <c r="J103" s="111"/>
      <c r="K103" s="111"/>
      <c r="L103" s="111"/>
      <c r="M103" s="105"/>
      <c r="N103" s="105"/>
      <c r="O103" s="105"/>
      <c r="P103" s="105"/>
      <c r="Q103" s="105"/>
      <c r="R103" s="107"/>
      <c r="S103" s="107"/>
      <c r="T103" s="107"/>
      <c r="U103" s="107"/>
      <c r="V103" s="107"/>
      <c r="W103" s="107"/>
    </row>
    <row r="104" spans="1:23" x14ac:dyDescent="0.2">
      <c r="A104" s="108" t="s">
        <v>33</v>
      </c>
      <c r="B104" s="117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05"/>
      <c r="N104" s="105"/>
      <c r="O104" s="105"/>
      <c r="P104" s="105"/>
      <c r="Q104" s="105"/>
      <c r="R104" s="107"/>
      <c r="S104" s="107"/>
      <c r="T104" s="107"/>
      <c r="U104" s="107"/>
      <c r="V104" s="107"/>
      <c r="W104" s="107"/>
    </row>
    <row r="105" spans="1:23" x14ac:dyDescent="0.2">
      <c r="A105" s="117" t="s">
        <v>49</v>
      </c>
      <c r="B105" s="117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05"/>
      <c r="N105" s="105"/>
      <c r="O105" s="105"/>
      <c r="P105" s="105"/>
      <c r="Q105" s="105"/>
      <c r="R105" s="107"/>
      <c r="S105" s="107"/>
      <c r="T105" s="107"/>
      <c r="U105" s="107"/>
      <c r="V105" s="107"/>
      <c r="W105" s="107"/>
    </row>
    <row r="106" spans="1:23" ht="42.75" x14ac:dyDescent="0.2">
      <c r="A106" s="117" t="s">
        <v>167</v>
      </c>
      <c r="B106" s="134" t="s">
        <v>168</v>
      </c>
      <c r="C106" s="138" t="s">
        <v>35</v>
      </c>
      <c r="D106" s="138"/>
      <c r="E106" s="111"/>
      <c r="F106" s="111"/>
      <c r="G106" s="111"/>
      <c r="H106" s="111"/>
      <c r="I106" s="111"/>
      <c r="J106" s="111"/>
      <c r="K106" s="111"/>
      <c r="L106" s="111"/>
      <c r="M106" s="105"/>
      <c r="N106" s="105"/>
      <c r="O106" s="105"/>
      <c r="P106" s="105"/>
      <c r="Q106" s="105"/>
      <c r="R106" s="107"/>
      <c r="S106" s="107"/>
      <c r="T106" s="107"/>
      <c r="U106" s="107"/>
      <c r="V106" s="107"/>
      <c r="W106" s="107"/>
    </row>
    <row r="107" spans="1:23" x14ac:dyDescent="0.2">
      <c r="A107" s="117" t="s">
        <v>64</v>
      </c>
      <c r="B107" s="117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05"/>
      <c r="N107" s="105"/>
      <c r="O107" s="105"/>
      <c r="P107" s="105"/>
      <c r="Q107" s="105"/>
      <c r="R107" s="107"/>
      <c r="S107" s="107"/>
      <c r="T107" s="107"/>
      <c r="U107" s="107"/>
      <c r="V107" s="107"/>
      <c r="W107" s="107"/>
    </row>
    <row r="108" spans="1:23" x14ac:dyDescent="0.2">
      <c r="A108" s="117" t="s">
        <v>171</v>
      </c>
      <c r="B108" s="117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05"/>
      <c r="N108" s="105"/>
      <c r="O108" s="105"/>
      <c r="P108" s="105"/>
      <c r="Q108" s="105"/>
      <c r="R108" s="107"/>
      <c r="S108" s="107"/>
      <c r="T108" s="107"/>
      <c r="U108" s="107"/>
      <c r="V108" s="107"/>
      <c r="W108" s="107"/>
    </row>
    <row r="109" spans="1:23" ht="32.25" x14ac:dyDescent="0.2">
      <c r="A109" s="121" t="s">
        <v>173</v>
      </c>
      <c r="B109" s="134" t="s">
        <v>174</v>
      </c>
      <c r="C109" s="138" t="s">
        <v>35</v>
      </c>
      <c r="D109" s="111"/>
      <c r="E109" s="111"/>
      <c r="F109" s="111"/>
      <c r="G109" s="111"/>
      <c r="H109" s="111"/>
      <c r="I109" s="111"/>
      <c r="J109" s="111"/>
      <c r="K109" s="111"/>
      <c r="L109" s="111"/>
      <c r="M109" s="105"/>
      <c r="N109" s="105"/>
      <c r="O109" s="105"/>
      <c r="P109" s="105"/>
      <c r="Q109" s="105"/>
      <c r="R109" s="107"/>
      <c r="S109" s="107"/>
      <c r="T109" s="107"/>
      <c r="U109" s="107"/>
      <c r="V109" s="107"/>
      <c r="W109" s="107"/>
    </row>
    <row r="110" spans="1:23" x14ac:dyDescent="0.2">
      <c r="A110" s="117" t="s">
        <v>175</v>
      </c>
      <c r="B110" s="117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05"/>
      <c r="N110" s="105"/>
      <c r="O110" s="105"/>
      <c r="P110" s="105"/>
      <c r="Q110" s="105"/>
      <c r="R110" s="107"/>
      <c r="S110" s="107"/>
      <c r="T110" s="107"/>
      <c r="U110" s="107"/>
      <c r="V110" s="107"/>
      <c r="W110" s="107"/>
    </row>
    <row r="111" spans="1:23" x14ac:dyDescent="0.2">
      <c r="A111" s="117" t="s">
        <v>176</v>
      </c>
      <c r="B111" s="117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05"/>
      <c r="N111" s="105"/>
      <c r="O111" s="105"/>
      <c r="P111" s="105"/>
      <c r="Q111" s="105"/>
      <c r="R111" s="107"/>
      <c r="S111" s="107"/>
      <c r="T111" s="107"/>
      <c r="U111" s="107"/>
      <c r="V111" s="107"/>
      <c r="W111" s="107"/>
    </row>
    <row r="112" spans="1:23" x14ac:dyDescent="0.2">
      <c r="A112" s="121" t="s">
        <v>177</v>
      </c>
      <c r="B112" s="121" t="s">
        <v>178</v>
      </c>
      <c r="C112" s="138" t="s">
        <v>35</v>
      </c>
      <c r="D112" s="111"/>
      <c r="E112" s="111"/>
      <c r="F112" s="111"/>
      <c r="G112" s="111"/>
      <c r="H112" s="111"/>
      <c r="I112" s="111"/>
      <c r="J112" s="111"/>
      <c r="K112" s="111"/>
      <c r="L112" s="111"/>
      <c r="M112" s="105"/>
      <c r="N112" s="105"/>
      <c r="O112" s="105"/>
      <c r="P112" s="105"/>
      <c r="Q112" s="105"/>
      <c r="R112" s="107"/>
      <c r="S112" s="107"/>
      <c r="T112" s="107"/>
      <c r="U112" s="107"/>
      <c r="V112" s="107"/>
      <c r="W112" s="107"/>
    </row>
    <row r="113" spans="1:23" x14ac:dyDescent="0.2">
      <c r="A113" s="117" t="s">
        <v>179</v>
      </c>
      <c r="B113" s="117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05"/>
      <c r="N113" s="105"/>
      <c r="O113" s="105"/>
      <c r="P113" s="105"/>
      <c r="Q113" s="105"/>
      <c r="R113" s="107"/>
      <c r="S113" s="107"/>
      <c r="T113" s="107"/>
      <c r="U113" s="107"/>
      <c r="V113" s="107"/>
      <c r="W113" s="107"/>
    </row>
    <row r="114" spans="1:23" x14ac:dyDescent="0.2">
      <c r="A114" s="117" t="s">
        <v>180</v>
      </c>
      <c r="B114" s="121" t="s">
        <v>181</v>
      </c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05"/>
      <c r="N114" s="105"/>
      <c r="O114" s="105"/>
      <c r="P114" s="105"/>
      <c r="Q114" s="105"/>
      <c r="R114" s="107"/>
      <c r="S114" s="107"/>
      <c r="T114" s="107"/>
      <c r="U114" s="107"/>
      <c r="V114" s="107"/>
      <c r="W114" s="107"/>
    </row>
    <row r="115" spans="1:23" x14ac:dyDescent="0.2">
      <c r="A115" s="117" t="s">
        <v>182</v>
      </c>
      <c r="B115" s="117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05"/>
      <c r="N115" s="105"/>
      <c r="O115" s="105"/>
      <c r="P115" s="105"/>
      <c r="Q115" s="105"/>
      <c r="R115" s="107"/>
      <c r="S115" s="107"/>
      <c r="T115" s="107"/>
      <c r="U115" s="107"/>
      <c r="V115" s="107"/>
      <c r="W115" s="107"/>
    </row>
    <row r="116" spans="1:23" x14ac:dyDescent="0.2">
      <c r="A116" s="121" t="s">
        <v>183</v>
      </c>
      <c r="B116" s="121" t="s">
        <v>184</v>
      </c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05"/>
      <c r="N116" s="105"/>
      <c r="O116" s="105"/>
      <c r="P116" s="105"/>
      <c r="Q116" s="105"/>
      <c r="R116" s="107"/>
      <c r="S116" s="107"/>
      <c r="T116" s="107"/>
      <c r="U116" s="107"/>
      <c r="V116" s="107"/>
      <c r="W116" s="107"/>
    </row>
    <row r="117" spans="1:23" x14ac:dyDescent="0.2">
      <c r="A117" s="117" t="s">
        <v>185</v>
      </c>
      <c r="B117" s="117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05"/>
      <c r="N117" s="105"/>
      <c r="O117" s="105"/>
      <c r="P117" s="105"/>
      <c r="Q117" s="105"/>
      <c r="R117" s="107"/>
      <c r="S117" s="107"/>
      <c r="T117" s="107"/>
      <c r="U117" s="107"/>
      <c r="V117" s="107"/>
      <c r="W117" s="107"/>
    </row>
    <row r="118" spans="1:23" ht="28.5" customHeight="1" x14ac:dyDescent="0.2">
      <c r="A118" s="142" t="s">
        <v>186</v>
      </c>
      <c r="B118" s="769" t="s">
        <v>187</v>
      </c>
      <c r="C118" s="770"/>
      <c r="D118" s="770"/>
      <c r="E118" s="770"/>
      <c r="F118" s="770"/>
      <c r="G118" s="770"/>
      <c r="H118" s="770"/>
      <c r="I118" s="770"/>
      <c r="J118" s="770"/>
      <c r="K118" s="770"/>
      <c r="L118" s="134"/>
      <c r="M118" s="135"/>
      <c r="N118" s="135"/>
      <c r="O118" s="135"/>
      <c r="P118" s="135"/>
      <c r="Q118" s="135"/>
      <c r="R118" s="107"/>
      <c r="S118" s="107"/>
      <c r="T118" s="107"/>
      <c r="U118" s="107"/>
      <c r="V118" s="107"/>
      <c r="W118" s="107"/>
    </row>
    <row r="119" spans="1:23" ht="32.25" x14ac:dyDescent="0.2">
      <c r="A119" s="121" t="s">
        <v>165</v>
      </c>
      <c r="B119" s="134" t="s">
        <v>267</v>
      </c>
      <c r="C119" s="138" t="s">
        <v>35</v>
      </c>
      <c r="D119" s="134"/>
      <c r="E119" s="111"/>
      <c r="F119" s="111"/>
      <c r="G119" s="111"/>
      <c r="H119" s="111"/>
      <c r="I119" s="111"/>
      <c r="J119" s="111"/>
      <c r="K119" s="111"/>
      <c r="L119" s="111"/>
      <c r="M119" s="105"/>
      <c r="N119" s="105"/>
      <c r="O119" s="105"/>
      <c r="P119" s="105"/>
      <c r="Q119" s="105"/>
      <c r="R119" s="107"/>
      <c r="S119" s="107"/>
      <c r="T119" s="107"/>
      <c r="U119" s="107"/>
      <c r="V119" s="107"/>
      <c r="W119" s="107"/>
    </row>
    <row r="120" spans="1:23" x14ac:dyDescent="0.2">
      <c r="A120" s="117" t="s">
        <v>33</v>
      </c>
      <c r="B120" s="117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05"/>
      <c r="N120" s="105"/>
      <c r="O120" s="105"/>
      <c r="P120" s="105"/>
      <c r="Q120" s="101"/>
      <c r="R120" s="107"/>
      <c r="S120" s="107"/>
      <c r="T120" s="107"/>
      <c r="U120" s="107"/>
      <c r="V120" s="107"/>
      <c r="W120" s="107"/>
    </row>
    <row r="121" spans="1:23" x14ac:dyDescent="0.2">
      <c r="A121" s="108" t="s">
        <v>49</v>
      </c>
      <c r="B121" s="117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05"/>
      <c r="N121" s="105"/>
      <c r="O121" s="105"/>
      <c r="P121" s="105"/>
      <c r="Q121" s="105"/>
      <c r="R121" s="107"/>
      <c r="S121" s="107"/>
      <c r="T121" s="107"/>
      <c r="U121" s="107"/>
      <c r="V121" s="107"/>
      <c r="W121" s="107"/>
    </row>
    <row r="122" spans="1:23" ht="63.75" x14ac:dyDescent="0.2">
      <c r="A122" s="121" t="s">
        <v>167</v>
      </c>
      <c r="B122" s="134" t="s">
        <v>268</v>
      </c>
      <c r="C122" s="138" t="s">
        <v>35</v>
      </c>
      <c r="D122" s="134"/>
      <c r="E122" s="111"/>
      <c r="F122" s="111"/>
      <c r="G122" s="111"/>
      <c r="H122" s="111"/>
      <c r="I122" s="111"/>
      <c r="J122" s="111"/>
      <c r="K122" s="111"/>
      <c r="L122" s="111"/>
      <c r="M122" s="105"/>
      <c r="N122" s="105"/>
      <c r="O122" s="105"/>
      <c r="P122" s="105"/>
      <c r="Q122" s="105"/>
      <c r="R122" s="107"/>
      <c r="S122" s="107"/>
      <c r="T122" s="107"/>
      <c r="U122" s="107"/>
      <c r="V122" s="107"/>
      <c r="W122" s="107"/>
    </row>
    <row r="123" spans="1:23" x14ac:dyDescent="0.2">
      <c r="A123" s="117" t="s">
        <v>64</v>
      </c>
      <c r="B123" s="117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05"/>
      <c r="N123" s="105"/>
      <c r="O123" s="105"/>
      <c r="P123" s="105"/>
      <c r="Q123" s="105"/>
      <c r="R123" s="107"/>
      <c r="S123" s="107"/>
      <c r="T123" s="107"/>
      <c r="U123" s="107"/>
      <c r="V123" s="107"/>
      <c r="W123" s="107"/>
    </row>
    <row r="124" spans="1:23" x14ac:dyDescent="0.2">
      <c r="A124" s="117" t="s">
        <v>81</v>
      </c>
      <c r="B124" s="117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05"/>
      <c r="N124" s="105"/>
      <c r="O124" s="105"/>
      <c r="P124" s="105"/>
      <c r="Q124" s="105"/>
      <c r="R124" s="107"/>
      <c r="S124" s="107"/>
      <c r="T124" s="107"/>
      <c r="U124" s="107"/>
      <c r="V124" s="107"/>
      <c r="W124" s="107"/>
    </row>
    <row r="125" spans="1:23" ht="27" customHeight="1" x14ac:dyDescent="0.2">
      <c r="A125" s="142" t="s">
        <v>188</v>
      </c>
      <c r="B125" s="769" t="s">
        <v>269</v>
      </c>
      <c r="C125" s="770"/>
      <c r="D125" s="770"/>
      <c r="E125" s="770"/>
      <c r="F125" s="770"/>
      <c r="G125" s="770"/>
      <c r="H125" s="770"/>
      <c r="I125" s="770"/>
      <c r="J125" s="770"/>
      <c r="K125" s="770"/>
      <c r="L125" s="134"/>
      <c r="M125" s="135"/>
      <c r="N125" s="135"/>
      <c r="O125" s="135"/>
      <c r="P125" s="135"/>
      <c r="Q125" s="135"/>
      <c r="R125" s="107"/>
      <c r="S125" s="107"/>
      <c r="T125" s="107"/>
      <c r="U125" s="107"/>
      <c r="V125" s="107"/>
      <c r="W125" s="107"/>
    </row>
    <row r="126" spans="1:23" x14ac:dyDescent="0.2">
      <c r="A126" s="117" t="s">
        <v>190</v>
      </c>
      <c r="B126" s="117"/>
      <c r="C126" s="138"/>
      <c r="D126" s="111"/>
      <c r="E126" s="111"/>
      <c r="F126" s="111"/>
      <c r="G126" s="111"/>
      <c r="H126" s="111"/>
      <c r="I126" s="111"/>
      <c r="J126" s="111"/>
      <c r="K126" s="111"/>
      <c r="L126" s="111"/>
      <c r="M126" s="105"/>
      <c r="N126" s="105"/>
      <c r="O126" s="105"/>
      <c r="P126" s="105"/>
      <c r="Q126" s="105"/>
      <c r="R126" s="107"/>
      <c r="S126" s="107"/>
      <c r="T126" s="107"/>
      <c r="U126" s="107"/>
      <c r="V126" s="107"/>
      <c r="W126" s="107"/>
    </row>
    <row r="127" spans="1:23" x14ac:dyDescent="0.2">
      <c r="A127" s="117" t="s">
        <v>167</v>
      </c>
      <c r="B127" s="117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05"/>
      <c r="N127" s="105"/>
      <c r="O127" s="105"/>
      <c r="P127" s="105"/>
      <c r="Q127" s="105"/>
      <c r="R127" s="107"/>
      <c r="S127" s="107"/>
      <c r="T127" s="107"/>
      <c r="U127" s="107"/>
      <c r="V127" s="107"/>
      <c r="W127" s="107"/>
    </row>
    <row r="128" spans="1:23" x14ac:dyDescent="0.2">
      <c r="A128" s="142" t="s">
        <v>191</v>
      </c>
      <c r="B128" s="769" t="s">
        <v>192</v>
      </c>
      <c r="C128" s="779"/>
      <c r="D128" s="779"/>
      <c r="E128" s="781"/>
      <c r="F128" s="781"/>
      <c r="G128" s="781"/>
      <c r="H128" s="781"/>
      <c r="I128" s="770"/>
      <c r="J128" s="782"/>
      <c r="K128" s="111"/>
      <c r="L128" s="111"/>
      <c r="M128" s="143"/>
      <c r="N128" s="105"/>
      <c r="O128" s="101"/>
      <c r="P128" s="105"/>
      <c r="Q128" s="105"/>
      <c r="R128" s="107"/>
      <c r="S128" s="107"/>
      <c r="T128" s="107"/>
      <c r="U128" s="107"/>
      <c r="V128" s="107"/>
      <c r="W128" s="107"/>
    </row>
    <row r="129" spans="1:23" x14ac:dyDescent="0.2">
      <c r="A129" s="117" t="s">
        <v>165</v>
      </c>
      <c r="B129" s="121" t="s">
        <v>193</v>
      </c>
      <c r="C129" s="138" t="s">
        <v>35</v>
      </c>
      <c r="D129" s="121"/>
      <c r="E129" s="111"/>
      <c r="F129" s="111"/>
      <c r="G129" s="111"/>
      <c r="H129" s="111"/>
      <c r="I129" s="111"/>
      <c r="J129" s="111"/>
      <c r="K129" s="111"/>
      <c r="L129" s="111"/>
      <c r="M129" s="105"/>
      <c r="N129" s="105"/>
      <c r="O129" s="105"/>
      <c r="P129" s="105"/>
      <c r="Q129" s="105"/>
      <c r="R129" s="107"/>
      <c r="S129" s="107"/>
      <c r="T129" s="107"/>
      <c r="U129" s="107"/>
      <c r="V129" s="107"/>
      <c r="W129" s="107"/>
    </row>
    <row r="130" spans="1:23" ht="32.25" x14ac:dyDescent="0.2">
      <c r="A130" s="108" t="s">
        <v>33</v>
      </c>
      <c r="B130" s="134" t="s">
        <v>194</v>
      </c>
      <c r="C130" s="138" t="s">
        <v>35</v>
      </c>
      <c r="D130" s="134"/>
      <c r="E130" s="111"/>
      <c r="F130" s="111"/>
      <c r="G130" s="111"/>
      <c r="H130" s="111"/>
      <c r="I130" s="111"/>
      <c r="J130" s="111"/>
      <c r="K130" s="111"/>
      <c r="L130" s="111"/>
      <c r="M130" s="105"/>
      <c r="N130" s="105"/>
      <c r="O130" s="105"/>
      <c r="P130" s="105"/>
      <c r="Q130" s="105"/>
      <c r="R130" s="107"/>
      <c r="S130" s="107"/>
      <c r="T130" s="107"/>
      <c r="U130" s="107"/>
      <c r="V130" s="107"/>
      <c r="W130" s="107"/>
    </row>
    <row r="131" spans="1:23" x14ac:dyDescent="0.2">
      <c r="A131" s="117">
        <v>2</v>
      </c>
      <c r="B131" s="121" t="s">
        <v>195</v>
      </c>
      <c r="C131" s="138" t="s">
        <v>35</v>
      </c>
      <c r="D131" s="121"/>
      <c r="E131" s="111"/>
      <c r="F131" s="111"/>
      <c r="G131" s="111"/>
      <c r="H131" s="111"/>
      <c r="I131" s="111"/>
      <c r="J131" s="111"/>
      <c r="K131" s="111"/>
      <c r="L131" s="111"/>
      <c r="M131" s="105"/>
      <c r="N131" s="105"/>
      <c r="O131" s="105"/>
      <c r="P131" s="105"/>
      <c r="Q131" s="105"/>
      <c r="R131" s="107"/>
      <c r="S131" s="107"/>
      <c r="T131" s="107"/>
      <c r="U131" s="107"/>
      <c r="V131" s="107"/>
      <c r="W131" s="107"/>
    </row>
    <row r="132" spans="1:23" x14ac:dyDescent="0.2">
      <c r="A132" s="117" t="s">
        <v>64</v>
      </c>
      <c r="B132" s="121"/>
      <c r="C132" s="138" t="s">
        <v>35</v>
      </c>
      <c r="D132" s="144"/>
      <c r="E132" s="111"/>
      <c r="F132" s="111"/>
      <c r="G132" s="111"/>
      <c r="H132" s="111"/>
      <c r="I132" s="111"/>
      <c r="J132" s="111"/>
      <c r="K132" s="111"/>
      <c r="L132" s="111"/>
      <c r="M132" s="105"/>
      <c r="N132" s="105"/>
      <c r="O132" s="105"/>
      <c r="P132" s="105"/>
      <c r="Q132" s="105"/>
      <c r="R132" s="107"/>
      <c r="S132" s="107"/>
      <c r="T132" s="107"/>
      <c r="U132" s="107"/>
      <c r="V132" s="107"/>
      <c r="W132" s="107"/>
    </row>
    <row r="133" spans="1:23" ht="21.75" x14ac:dyDescent="0.2">
      <c r="A133" s="117">
        <v>3</v>
      </c>
      <c r="B133" s="134" t="s">
        <v>270</v>
      </c>
      <c r="C133" s="138" t="s">
        <v>35</v>
      </c>
      <c r="D133" s="121"/>
      <c r="E133" s="111"/>
      <c r="F133" s="111"/>
      <c r="G133" s="111"/>
      <c r="H133" s="111"/>
      <c r="I133" s="111"/>
      <c r="J133" s="111"/>
      <c r="K133" s="111"/>
      <c r="L133" s="111"/>
      <c r="M133" s="105"/>
      <c r="N133" s="105"/>
      <c r="O133" s="105"/>
      <c r="P133" s="105"/>
      <c r="Q133" s="105"/>
      <c r="R133" s="107"/>
      <c r="S133" s="107"/>
      <c r="T133" s="107"/>
      <c r="U133" s="107"/>
      <c r="V133" s="107"/>
      <c r="W133" s="107"/>
    </row>
    <row r="134" spans="1:23" x14ac:dyDescent="0.2">
      <c r="A134" s="117" t="s">
        <v>197</v>
      </c>
      <c r="B134" s="117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05"/>
      <c r="N134" s="105"/>
      <c r="O134" s="105"/>
      <c r="P134" s="105"/>
      <c r="Q134" s="105"/>
      <c r="R134" s="107"/>
      <c r="S134" s="107"/>
      <c r="T134" s="107"/>
      <c r="U134" s="107"/>
      <c r="V134" s="107"/>
      <c r="W134" s="107"/>
    </row>
    <row r="135" spans="1:23" x14ac:dyDescent="0.2">
      <c r="A135" s="117" t="s">
        <v>123</v>
      </c>
      <c r="B135" s="117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05"/>
      <c r="N135" s="105"/>
      <c r="O135" s="105"/>
      <c r="P135" s="105"/>
      <c r="Q135" s="105"/>
      <c r="R135" s="107"/>
      <c r="S135" s="107"/>
      <c r="T135" s="107"/>
      <c r="U135" s="107"/>
      <c r="V135" s="107"/>
      <c r="W135" s="107"/>
    </row>
    <row r="136" spans="1:23" ht="42.75" x14ac:dyDescent="0.2">
      <c r="A136" s="123" t="s">
        <v>198</v>
      </c>
      <c r="B136" s="135" t="s">
        <v>199</v>
      </c>
      <c r="C136" s="135"/>
      <c r="D136" s="135"/>
      <c r="E136" s="135"/>
      <c r="F136" s="135"/>
      <c r="G136" s="135"/>
      <c r="H136" s="135"/>
      <c r="I136" s="135"/>
      <c r="J136" s="145"/>
      <c r="K136" s="145"/>
      <c r="L136" s="145"/>
      <c r="M136" s="145"/>
      <c r="N136" s="145"/>
      <c r="O136" s="145"/>
      <c r="P136" s="145"/>
      <c r="Q136" s="145"/>
      <c r="R136" s="107"/>
      <c r="S136" s="107"/>
      <c r="T136" s="107"/>
      <c r="U136" s="107"/>
      <c r="V136" s="107"/>
      <c r="W136" s="107"/>
    </row>
    <row r="137" spans="1:23" x14ac:dyDescent="0.2">
      <c r="A137" s="105"/>
      <c r="B137" s="146"/>
      <c r="C137" s="146"/>
      <c r="D137" s="146"/>
      <c r="E137" s="146"/>
      <c r="F137" s="146"/>
      <c r="G137" s="146"/>
      <c r="H137" s="146"/>
      <c r="I137" s="146"/>
      <c r="J137" s="105"/>
      <c r="K137" s="105"/>
      <c r="L137" s="105"/>
      <c r="M137" s="105"/>
      <c r="N137" s="105"/>
      <c r="O137" s="105"/>
      <c r="P137" s="105"/>
      <c r="Q137" s="105"/>
      <c r="R137" s="107"/>
      <c r="S137" s="107"/>
      <c r="T137" s="107"/>
      <c r="U137" s="107"/>
      <c r="V137" s="107"/>
      <c r="W137" s="107"/>
    </row>
    <row r="138" spans="1:23" ht="30" customHeight="1" x14ac:dyDescent="0.2">
      <c r="A138" s="123" t="s">
        <v>200</v>
      </c>
      <c r="B138" s="754" t="s">
        <v>201</v>
      </c>
      <c r="C138" s="764"/>
      <c r="D138" s="764"/>
      <c r="E138" s="764"/>
      <c r="F138" s="764"/>
      <c r="G138" s="764"/>
      <c r="H138" s="764"/>
      <c r="I138" s="764"/>
      <c r="J138" s="764"/>
      <c r="K138" s="764"/>
      <c r="L138" s="135"/>
      <c r="M138" s="135"/>
      <c r="N138" s="135"/>
      <c r="O138" s="135"/>
      <c r="P138" s="135"/>
      <c r="Q138" s="135"/>
      <c r="R138" s="107"/>
      <c r="S138" s="107"/>
      <c r="T138" s="107"/>
      <c r="U138" s="107"/>
      <c r="V138" s="107"/>
      <c r="W138" s="107"/>
    </row>
    <row r="139" spans="1:23" x14ac:dyDescent="0.2">
      <c r="A139" s="147"/>
      <c r="B139" s="148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07"/>
      <c r="S139" s="107"/>
      <c r="T139" s="107"/>
      <c r="U139" s="107"/>
      <c r="V139" s="107"/>
      <c r="W139" s="107"/>
    </row>
    <row r="140" spans="1:23" ht="12.75" customHeight="1" x14ac:dyDescent="0.2">
      <c r="A140" s="149" t="s">
        <v>202</v>
      </c>
      <c r="B140" s="149" t="s">
        <v>54</v>
      </c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07"/>
      <c r="S140" s="107"/>
      <c r="T140" s="107"/>
      <c r="U140" s="107"/>
      <c r="V140" s="107"/>
      <c r="W140" s="107"/>
    </row>
    <row r="141" spans="1:23" x14ac:dyDescent="0.2">
      <c r="A141" s="150"/>
      <c r="B141" s="149" t="s">
        <v>271</v>
      </c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1">
        <f>SUM(M19+M102+M118+M125+M128+M136+M138+M140)</f>
        <v>7205060</v>
      </c>
      <c r="N141" s="151">
        <f t="shared" ref="N141:W141" si="18">SUM(N19+N102+N118+N125+N128+N136+N138+N140)</f>
        <v>0</v>
      </c>
      <c r="O141" s="151">
        <f t="shared" si="18"/>
        <v>8086007.1576399999</v>
      </c>
      <c r="P141" s="151">
        <f t="shared" si="18"/>
        <v>7295232.4176400006</v>
      </c>
      <c r="Q141" s="151">
        <f t="shared" si="18"/>
        <v>790774.74</v>
      </c>
      <c r="R141" s="151">
        <f t="shared" si="18"/>
        <v>8097277.5926399995</v>
      </c>
      <c r="S141" s="151">
        <f t="shared" si="18"/>
        <v>7306502.8526400002</v>
      </c>
      <c r="T141" s="151">
        <f t="shared" si="18"/>
        <v>790774.74</v>
      </c>
      <c r="U141" s="151">
        <f t="shared" si="18"/>
        <v>7800984.5246399995</v>
      </c>
      <c r="V141" s="151">
        <f t="shared" si="18"/>
        <v>7800984.5246399995</v>
      </c>
      <c r="W141" s="151">
        <f t="shared" si="18"/>
        <v>0</v>
      </c>
    </row>
    <row r="142" spans="1:23" ht="16.5" customHeight="1" x14ac:dyDescent="0.2">
      <c r="A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</row>
    <row r="143" spans="1:23" x14ac:dyDescent="0.2">
      <c r="A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3"/>
      <c r="N143" s="154"/>
      <c r="O143" s="153"/>
      <c r="P143" s="153"/>
      <c r="Q143" s="153"/>
      <c r="R143" s="153"/>
      <c r="S143" s="153"/>
      <c r="T143" s="153"/>
      <c r="U143" s="153"/>
      <c r="V143" s="153"/>
      <c r="W143" s="153"/>
    </row>
    <row r="144" spans="1:23" x14ac:dyDescent="0.2">
      <c r="A144" s="155" t="s">
        <v>204</v>
      </c>
      <c r="B144" s="155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</row>
    <row r="145" spans="1:23" x14ac:dyDescent="0.2">
      <c r="A145" s="155" t="s">
        <v>205</v>
      </c>
      <c r="B145" s="155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2"/>
      <c r="Q145" s="152"/>
      <c r="R145" s="152"/>
      <c r="S145" s="152"/>
      <c r="T145" s="152"/>
      <c r="U145" s="152"/>
      <c r="V145" s="152"/>
      <c r="W145" s="152"/>
    </row>
    <row r="146" spans="1:23" ht="15.75" customHeight="1" x14ac:dyDescent="0.2">
      <c r="A146" s="155" t="s">
        <v>206</v>
      </c>
      <c r="B146" s="155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2"/>
      <c r="Q146" s="152"/>
      <c r="R146" s="152"/>
      <c r="S146" s="157"/>
      <c r="T146" s="152"/>
      <c r="U146" s="152"/>
      <c r="V146" s="152"/>
      <c r="W146" s="152"/>
    </row>
    <row r="147" spans="1:23" x14ac:dyDescent="0.2">
      <c r="A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</row>
    <row r="148" spans="1:23" ht="12.75" customHeight="1" x14ac:dyDescent="0.2">
      <c r="A148" s="783" t="s">
        <v>7</v>
      </c>
      <c r="B148" s="722" t="s">
        <v>8</v>
      </c>
      <c r="C148" s="722" t="s">
        <v>9</v>
      </c>
      <c r="D148" s="722" t="s">
        <v>10</v>
      </c>
      <c r="E148" s="727" t="s">
        <v>11</v>
      </c>
      <c r="F148" s="728"/>
      <c r="G148" s="728"/>
      <c r="H148" s="158"/>
      <c r="I148" s="729" t="s">
        <v>12</v>
      </c>
      <c r="J148" s="722" t="s">
        <v>13</v>
      </c>
      <c r="K148" s="722" t="s">
        <v>14</v>
      </c>
      <c r="L148" s="159"/>
      <c r="M148" s="160"/>
      <c r="N148" s="160"/>
      <c r="O148" s="160"/>
      <c r="P148" s="160"/>
      <c r="Q148" s="788"/>
      <c r="R148" s="788"/>
      <c r="S148" s="160"/>
      <c r="T148" s="160"/>
      <c r="U148" s="161"/>
      <c r="V148" s="160"/>
      <c r="W148" s="158"/>
    </row>
    <row r="149" spans="1:23" ht="12.75" customHeight="1" x14ac:dyDescent="0.2">
      <c r="A149" s="784"/>
      <c r="B149" s="723"/>
      <c r="C149" s="723"/>
      <c r="D149" s="723"/>
      <c r="E149" s="741" t="s">
        <v>15</v>
      </c>
      <c r="F149" s="742"/>
      <c r="G149" s="742"/>
      <c r="H149" s="743"/>
      <c r="I149" s="730"/>
      <c r="J149" s="723"/>
      <c r="K149" s="723"/>
      <c r="L149" s="789"/>
      <c r="M149" s="786"/>
      <c r="N149" s="786"/>
      <c r="O149" s="786"/>
      <c r="P149" s="786"/>
      <c r="Q149" s="786"/>
      <c r="R149" s="786"/>
      <c r="S149" s="786"/>
      <c r="T149" s="786"/>
      <c r="U149" s="786"/>
      <c r="V149" s="786"/>
      <c r="W149" s="787"/>
    </row>
    <row r="150" spans="1:23" ht="12.75" customHeight="1" x14ac:dyDescent="0.2">
      <c r="A150" s="784"/>
      <c r="B150" s="723"/>
      <c r="C150" s="723"/>
      <c r="D150" s="723"/>
      <c r="E150" s="734" t="s">
        <v>16</v>
      </c>
      <c r="F150" s="734" t="s">
        <v>17</v>
      </c>
      <c r="G150" s="737" t="s">
        <v>18</v>
      </c>
      <c r="H150" s="734" t="s">
        <v>19</v>
      </c>
      <c r="I150" s="730"/>
      <c r="J150" s="723"/>
      <c r="K150" s="723"/>
      <c r="L150" s="745" t="s">
        <v>20</v>
      </c>
      <c r="M150" s="746"/>
      <c r="N150" s="746"/>
      <c r="O150" s="746"/>
      <c r="P150" s="746"/>
      <c r="Q150" s="746"/>
      <c r="R150" s="746"/>
      <c r="S150" s="746"/>
      <c r="T150" s="746"/>
      <c r="U150" s="746"/>
      <c r="V150" s="746"/>
      <c r="W150" s="747"/>
    </row>
    <row r="151" spans="1:23" ht="12.75" customHeight="1" x14ac:dyDescent="0.2">
      <c r="A151" s="784"/>
      <c r="B151" s="723"/>
      <c r="C151" s="723"/>
      <c r="D151" s="723"/>
      <c r="E151" s="735"/>
      <c r="F151" s="735"/>
      <c r="G151" s="738"/>
      <c r="H151" s="735"/>
      <c r="I151" s="730"/>
      <c r="J151" s="723"/>
      <c r="K151" s="723"/>
      <c r="L151" s="722" t="s">
        <v>21</v>
      </c>
      <c r="M151" s="722" t="s">
        <v>207</v>
      </c>
      <c r="N151" s="722" t="s">
        <v>23</v>
      </c>
      <c r="O151" s="751" t="s">
        <v>208</v>
      </c>
      <c r="P151" s="752"/>
      <c r="Q151" s="753"/>
      <c r="R151" s="751" t="s">
        <v>209</v>
      </c>
      <c r="S151" s="752"/>
      <c r="T151" s="753"/>
      <c r="U151" s="790" t="s">
        <v>210</v>
      </c>
      <c r="V151" s="791"/>
      <c r="W151" s="792"/>
    </row>
    <row r="152" spans="1:23" ht="36" customHeight="1" x14ac:dyDescent="0.2">
      <c r="A152" s="785"/>
      <c r="B152" s="724"/>
      <c r="C152" s="724"/>
      <c r="D152" s="724"/>
      <c r="E152" s="736"/>
      <c r="F152" s="736"/>
      <c r="G152" s="739"/>
      <c r="H152" s="736"/>
      <c r="I152" s="731"/>
      <c r="J152" s="724"/>
      <c r="K152" s="724"/>
      <c r="L152" s="724"/>
      <c r="M152" s="724"/>
      <c r="N152" s="724"/>
      <c r="O152" s="101" t="s">
        <v>27</v>
      </c>
      <c r="P152" s="101" t="s">
        <v>28</v>
      </c>
      <c r="Q152" s="101" t="s">
        <v>29</v>
      </c>
      <c r="R152" s="101" t="s">
        <v>27</v>
      </c>
      <c r="S152" s="101" t="s">
        <v>28</v>
      </c>
      <c r="T152" s="101" t="s">
        <v>29</v>
      </c>
      <c r="U152" s="101" t="s">
        <v>27</v>
      </c>
      <c r="V152" s="101" t="s">
        <v>28</v>
      </c>
      <c r="W152" s="101" t="s">
        <v>29</v>
      </c>
    </row>
    <row r="153" spans="1:23" x14ac:dyDescent="0.2">
      <c r="A153" s="101">
        <v>1</v>
      </c>
      <c r="B153" s="101">
        <v>2</v>
      </c>
      <c r="C153" s="101"/>
      <c r="D153" s="101"/>
      <c r="E153" s="101" t="s">
        <v>173</v>
      </c>
      <c r="F153" s="101" t="s">
        <v>177</v>
      </c>
      <c r="G153" s="101">
        <v>5</v>
      </c>
      <c r="H153" s="101">
        <v>6</v>
      </c>
      <c r="I153" s="101">
        <v>7</v>
      </c>
      <c r="J153" s="101">
        <v>8</v>
      </c>
      <c r="K153" s="101">
        <v>9</v>
      </c>
      <c r="L153" s="101">
        <v>10</v>
      </c>
      <c r="M153" s="101">
        <v>11</v>
      </c>
      <c r="N153" s="101">
        <v>12</v>
      </c>
      <c r="O153" s="751" t="s">
        <v>59</v>
      </c>
      <c r="P153" s="752"/>
      <c r="Q153" s="753"/>
      <c r="R153" s="751" t="s">
        <v>211</v>
      </c>
      <c r="S153" s="752"/>
      <c r="T153" s="753"/>
      <c r="U153" s="751" t="s">
        <v>212</v>
      </c>
      <c r="V153" s="752"/>
      <c r="W153" s="753"/>
    </row>
    <row r="154" spans="1:23" ht="15.75" customHeight="1" x14ac:dyDescent="0.2">
      <c r="A154" s="101" t="s">
        <v>30</v>
      </c>
      <c r="B154" s="754" t="s">
        <v>235</v>
      </c>
      <c r="C154" s="755"/>
      <c r="D154" s="755"/>
      <c r="E154" s="755"/>
      <c r="F154" s="755"/>
      <c r="G154" s="755"/>
      <c r="H154" s="793"/>
      <c r="I154" s="105"/>
      <c r="J154" s="105"/>
      <c r="K154" s="105"/>
      <c r="L154" s="105"/>
      <c r="M154" s="162">
        <f>SUM(M156+M164+M171+M177+M202)</f>
        <v>85200</v>
      </c>
      <c r="N154" s="162">
        <f>SUM(N156+N164+N171+N177+N202)</f>
        <v>0</v>
      </c>
      <c r="O154" s="162">
        <f>SUM(O156+O164+O171+O177+O202)</f>
        <v>85200</v>
      </c>
      <c r="P154" s="162">
        <f>SUM(P156+P164+P171+P177+P202)</f>
        <v>85200</v>
      </c>
      <c r="Q154" s="162">
        <f t="shared" ref="Q154:W154" si="19">SUM(Q156+Q164+Q171+Q177+Q202)</f>
        <v>0</v>
      </c>
      <c r="R154" s="162">
        <f t="shared" si="19"/>
        <v>85200</v>
      </c>
      <c r="S154" s="162">
        <f t="shared" si="19"/>
        <v>85200</v>
      </c>
      <c r="T154" s="162">
        <f t="shared" si="19"/>
        <v>0</v>
      </c>
      <c r="U154" s="162">
        <f t="shared" si="19"/>
        <v>85200</v>
      </c>
      <c r="V154" s="162">
        <f t="shared" si="19"/>
        <v>85200</v>
      </c>
      <c r="W154" s="162">
        <f t="shared" si="19"/>
        <v>0</v>
      </c>
    </row>
    <row r="155" spans="1:23" x14ac:dyDescent="0.2">
      <c r="A155" s="105"/>
      <c r="B155" s="790"/>
      <c r="C155" s="791"/>
      <c r="D155" s="791"/>
      <c r="E155" s="791"/>
      <c r="F155" s="791"/>
      <c r="G155" s="792"/>
      <c r="H155" s="105"/>
      <c r="I155" s="794"/>
      <c r="J155" s="795"/>
      <c r="K155" s="105"/>
      <c r="L155" s="105"/>
      <c r="M155" s="105"/>
      <c r="N155" s="105"/>
      <c r="O155" s="112"/>
      <c r="P155" s="112"/>
      <c r="Q155" s="112"/>
      <c r="R155" s="107"/>
      <c r="S155" s="107"/>
      <c r="T155" s="107"/>
      <c r="U155" s="107"/>
      <c r="V155" s="107"/>
      <c r="W155" s="107"/>
    </row>
    <row r="156" spans="1:23" ht="12.75" customHeight="1" x14ac:dyDescent="0.2">
      <c r="A156" s="754" t="s">
        <v>236</v>
      </c>
      <c r="B156" s="755"/>
      <c r="C156" s="755"/>
      <c r="D156" s="755"/>
      <c r="E156" s="755"/>
      <c r="F156" s="755"/>
      <c r="G156" s="755"/>
      <c r="H156" s="755"/>
      <c r="I156" s="755"/>
      <c r="J156" s="755"/>
      <c r="K156" s="755"/>
      <c r="L156" s="105"/>
      <c r="M156" s="105"/>
      <c r="N156" s="105"/>
      <c r="O156" s="112"/>
      <c r="P156" s="112"/>
      <c r="Q156" s="112"/>
      <c r="R156" s="107"/>
      <c r="S156" s="107"/>
      <c r="T156" s="107"/>
      <c r="U156" s="107"/>
      <c r="V156" s="107"/>
      <c r="W156" s="107"/>
    </row>
    <row r="157" spans="1:23" ht="22.5" x14ac:dyDescent="0.2">
      <c r="A157" s="101" t="s">
        <v>33</v>
      </c>
      <c r="B157" s="119" t="s">
        <v>237</v>
      </c>
      <c r="C157" s="163" t="s">
        <v>35</v>
      </c>
      <c r="D157" s="119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12"/>
      <c r="P157" s="112"/>
      <c r="Q157" s="112"/>
      <c r="R157" s="107"/>
      <c r="S157" s="107"/>
      <c r="T157" s="107"/>
      <c r="U157" s="107"/>
      <c r="V157" s="107"/>
      <c r="W157" s="107"/>
    </row>
    <row r="158" spans="1:23" x14ac:dyDescent="0.2">
      <c r="A158" s="101" t="s">
        <v>214</v>
      </c>
      <c r="B158" s="119"/>
      <c r="C158" s="163"/>
      <c r="D158" s="119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12"/>
      <c r="P158" s="112"/>
      <c r="Q158" s="112"/>
      <c r="R158" s="107"/>
      <c r="S158" s="107"/>
      <c r="T158" s="107"/>
      <c r="U158" s="107"/>
      <c r="V158" s="107"/>
      <c r="W158" s="107"/>
    </row>
    <row r="159" spans="1:23" ht="33.75" x14ac:dyDescent="0.2">
      <c r="A159" s="101" t="s">
        <v>49</v>
      </c>
      <c r="B159" s="119" t="s">
        <v>50</v>
      </c>
      <c r="C159" s="163" t="s">
        <v>35</v>
      </c>
      <c r="D159" s="119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12"/>
      <c r="P159" s="112"/>
      <c r="Q159" s="112"/>
      <c r="R159" s="107"/>
      <c r="S159" s="107"/>
      <c r="T159" s="107"/>
      <c r="U159" s="107"/>
      <c r="V159" s="107"/>
      <c r="W159" s="107"/>
    </row>
    <row r="160" spans="1:23" x14ac:dyDescent="0.2">
      <c r="A160" s="101" t="s">
        <v>52</v>
      </c>
      <c r="B160" s="119"/>
      <c r="C160" s="163"/>
      <c r="D160" s="119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12"/>
      <c r="P160" s="112"/>
      <c r="Q160" s="112"/>
      <c r="R160" s="107"/>
      <c r="S160" s="107"/>
      <c r="T160" s="107"/>
      <c r="U160" s="107"/>
      <c r="V160" s="107"/>
      <c r="W160" s="107"/>
    </row>
    <row r="161" spans="1:23" x14ac:dyDescent="0.2">
      <c r="A161" s="101" t="s">
        <v>53</v>
      </c>
      <c r="B161" s="119" t="s">
        <v>54</v>
      </c>
      <c r="C161" s="163" t="s">
        <v>35</v>
      </c>
      <c r="D161" s="119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12"/>
      <c r="P161" s="112"/>
      <c r="Q161" s="112"/>
      <c r="R161" s="107"/>
      <c r="S161" s="107"/>
      <c r="T161" s="107"/>
      <c r="U161" s="107"/>
      <c r="V161" s="107"/>
      <c r="W161" s="107"/>
    </row>
    <row r="162" spans="1:23" x14ac:dyDescent="0.2">
      <c r="A162" s="101" t="s">
        <v>55</v>
      </c>
      <c r="B162" s="119"/>
      <c r="C162" s="119"/>
      <c r="D162" s="119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12"/>
      <c r="P162" s="112"/>
      <c r="Q162" s="112"/>
      <c r="R162" s="107"/>
      <c r="S162" s="107"/>
      <c r="T162" s="107"/>
      <c r="U162" s="107"/>
      <c r="V162" s="107"/>
      <c r="W162" s="107"/>
    </row>
    <row r="163" spans="1:23" x14ac:dyDescent="0.2">
      <c r="A163" s="101"/>
      <c r="B163" s="119"/>
      <c r="C163" s="119"/>
      <c r="D163" s="119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12"/>
      <c r="P163" s="112"/>
      <c r="Q163" s="112"/>
      <c r="R163" s="107"/>
      <c r="S163" s="107"/>
      <c r="T163" s="107"/>
      <c r="U163" s="107"/>
      <c r="V163" s="107"/>
      <c r="W163" s="107"/>
    </row>
    <row r="164" spans="1:23" ht="12.75" customHeight="1" x14ac:dyDescent="0.2">
      <c r="A164" s="754" t="s">
        <v>218</v>
      </c>
      <c r="B164" s="755"/>
      <c r="C164" s="755"/>
      <c r="D164" s="755"/>
      <c r="E164" s="755"/>
      <c r="F164" s="755"/>
      <c r="G164" s="755"/>
      <c r="H164" s="755"/>
      <c r="I164" s="755"/>
      <c r="J164" s="755"/>
      <c r="K164" s="793"/>
      <c r="L164" s="105"/>
      <c r="M164" s="162">
        <f>SUM(M165+M167+M169)</f>
        <v>85200</v>
      </c>
      <c r="N164" s="162">
        <f>SUM(N165+N167+N169)</f>
        <v>0</v>
      </c>
      <c r="O164" s="107">
        <f>SUM(O165+O167+O169)</f>
        <v>85200</v>
      </c>
      <c r="P164" s="107">
        <f>SUM(P165+P167+P169)</f>
        <v>85200</v>
      </c>
      <c r="Q164" s="107">
        <f t="shared" ref="Q164:W164" si="20">SUM(Q165+Q167+Q169)</f>
        <v>0</v>
      </c>
      <c r="R164" s="107">
        <f t="shared" si="20"/>
        <v>85200</v>
      </c>
      <c r="S164" s="107">
        <f t="shared" si="20"/>
        <v>85200</v>
      </c>
      <c r="T164" s="107">
        <f t="shared" si="20"/>
        <v>0</v>
      </c>
      <c r="U164" s="107">
        <f t="shared" si="20"/>
        <v>85200</v>
      </c>
      <c r="V164" s="107">
        <f t="shared" si="20"/>
        <v>85200</v>
      </c>
      <c r="W164" s="107">
        <f t="shared" si="20"/>
        <v>0</v>
      </c>
    </row>
    <row r="165" spans="1:23" ht="22.5" x14ac:dyDescent="0.2">
      <c r="A165" s="128" t="s">
        <v>64</v>
      </c>
      <c r="B165" s="119" t="s">
        <v>241</v>
      </c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>
        <f>SUM(M166)</f>
        <v>61487</v>
      </c>
      <c r="N165" s="105"/>
      <c r="O165" s="105">
        <f>SUM(O166)</f>
        <v>61487</v>
      </c>
      <c r="P165" s="105">
        <f>SUM(P166)</f>
        <v>61487</v>
      </c>
      <c r="Q165" s="105">
        <f t="shared" ref="Q165:W165" si="21">SUM(Q166)</f>
        <v>0</v>
      </c>
      <c r="R165" s="105">
        <f t="shared" si="21"/>
        <v>61487</v>
      </c>
      <c r="S165" s="105">
        <f t="shared" si="21"/>
        <v>61487</v>
      </c>
      <c r="T165" s="105">
        <f t="shared" si="21"/>
        <v>0</v>
      </c>
      <c r="U165" s="105">
        <f t="shared" si="21"/>
        <v>61487</v>
      </c>
      <c r="V165" s="105">
        <f t="shared" si="21"/>
        <v>61487</v>
      </c>
      <c r="W165" s="105">
        <f t="shared" si="21"/>
        <v>0</v>
      </c>
    </row>
    <row r="166" spans="1:23" ht="45" x14ac:dyDescent="0.2">
      <c r="A166" s="128" t="s">
        <v>216</v>
      </c>
      <c r="B166" s="119" t="s">
        <v>217</v>
      </c>
      <c r="C166" s="105"/>
      <c r="D166" s="105"/>
      <c r="E166" s="111" t="s">
        <v>119</v>
      </c>
      <c r="F166" s="111" t="s">
        <v>68</v>
      </c>
      <c r="G166" s="111" t="s">
        <v>218</v>
      </c>
      <c r="H166" s="111" t="s">
        <v>44</v>
      </c>
      <c r="I166" s="105"/>
      <c r="J166" s="105"/>
      <c r="K166" s="105"/>
      <c r="L166" s="105"/>
      <c r="M166" s="114">
        <f>'[1]Бюджетная заявка'!H383</f>
        <v>61487</v>
      </c>
      <c r="N166" s="105"/>
      <c r="O166" s="105">
        <f>SUM(P166:Q166)</f>
        <v>61487</v>
      </c>
      <c r="P166" s="114">
        <f>'[1]Бюджетная заявка'!J383</f>
        <v>61487</v>
      </c>
      <c r="Q166" s="114">
        <f>'[1]Бюджетная заявка'!K383</f>
        <v>0</v>
      </c>
      <c r="R166" s="114">
        <f>'[1]Бюджетная заявка'!L383</f>
        <v>61487</v>
      </c>
      <c r="S166" s="114">
        <f>'[1]Бюджетная заявка'!M383</f>
        <v>61487</v>
      </c>
      <c r="T166" s="114">
        <f>'[1]Бюджетная заявка'!N383</f>
        <v>0</v>
      </c>
      <c r="U166" s="114">
        <f>'[1]Бюджетная заявка'!O383</f>
        <v>61487</v>
      </c>
      <c r="V166" s="114">
        <f>'[1]Бюджетная заявка'!P383</f>
        <v>61487</v>
      </c>
      <c r="W166" s="114">
        <f>'[1]Бюджетная заявка'!Q383</f>
        <v>0</v>
      </c>
    </row>
    <row r="167" spans="1:23" ht="36.75" customHeight="1" x14ac:dyDescent="0.2">
      <c r="A167" s="128" t="s">
        <v>81</v>
      </c>
      <c r="B167" s="119" t="s">
        <v>219</v>
      </c>
      <c r="C167" s="105"/>
      <c r="D167" s="105"/>
      <c r="E167" s="111" t="s">
        <v>119</v>
      </c>
      <c r="F167" s="111" t="s">
        <v>68</v>
      </c>
      <c r="G167" s="111" t="s">
        <v>218</v>
      </c>
      <c r="H167" s="111" t="s">
        <v>51</v>
      </c>
      <c r="I167" s="105"/>
      <c r="J167" s="105"/>
      <c r="K167" s="105"/>
      <c r="L167" s="105"/>
      <c r="M167" s="105">
        <f>SUM(M168)</f>
        <v>23713</v>
      </c>
      <c r="N167" s="105"/>
      <c r="O167" s="112">
        <f>SUM(O168)</f>
        <v>23713</v>
      </c>
      <c r="P167" s="112">
        <f>SUM(P168)</f>
        <v>23713</v>
      </c>
      <c r="Q167" s="112">
        <f t="shared" ref="Q167:W167" si="22">SUM(Q168)</f>
        <v>0</v>
      </c>
      <c r="R167" s="112">
        <f t="shared" si="22"/>
        <v>23713</v>
      </c>
      <c r="S167" s="112">
        <f t="shared" si="22"/>
        <v>23713</v>
      </c>
      <c r="T167" s="112">
        <f t="shared" si="22"/>
        <v>0</v>
      </c>
      <c r="U167" s="112">
        <f t="shared" si="22"/>
        <v>23713</v>
      </c>
      <c r="V167" s="112">
        <f t="shared" si="22"/>
        <v>23713</v>
      </c>
      <c r="W167" s="112">
        <f t="shared" si="22"/>
        <v>0</v>
      </c>
    </row>
    <row r="168" spans="1:23" ht="45" x14ac:dyDescent="0.2">
      <c r="A168" s="128" t="s">
        <v>83</v>
      </c>
      <c r="B168" s="119" t="s">
        <v>217</v>
      </c>
      <c r="C168" s="105"/>
      <c r="D168" s="105"/>
      <c r="E168" s="111" t="s">
        <v>119</v>
      </c>
      <c r="F168" s="111" t="s">
        <v>68</v>
      </c>
      <c r="G168" s="111" t="s">
        <v>218</v>
      </c>
      <c r="H168" s="111" t="s">
        <v>51</v>
      </c>
      <c r="I168" s="105"/>
      <c r="J168" s="105"/>
      <c r="K168" s="105"/>
      <c r="L168" s="105"/>
      <c r="M168" s="114">
        <f>'[1]Бюджетная заявка'!H390</f>
        <v>23713</v>
      </c>
      <c r="N168" s="105"/>
      <c r="O168" s="112">
        <f>SUM(P168:Q168)</f>
        <v>23713</v>
      </c>
      <c r="P168" s="114">
        <f>M168</f>
        <v>23713</v>
      </c>
      <c r="Q168" s="114">
        <f>'[1]Бюджетная заявка'!K390</f>
        <v>0</v>
      </c>
      <c r="R168" s="114">
        <f>S168+T168</f>
        <v>23713</v>
      </c>
      <c r="S168" s="114">
        <f>P168</f>
        <v>23713</v>
      </c>
      <c r="T168" s="114">
        <f>'[1]Бюджетная заявка'!N390</f>
        <v>0</v>
      </c>
      <c r="U168" s="114">
        <f>V168+W168</f>
        <v>23713</v>
      </c>
      <c r="V168" s="114">
        <f>P168</f>
        <v>23713</v>
      </c>
      <c r="W168" s="114">
        <f>'[1]Бюджетная заявка'!Q390</f>
        <v>0</v>
      </c>
    </row>
    <row r="169" spans="1:23" ht="12.75" customHeight="1" x14ac:dyDescent="0.2">
      <c r="A169" s="128" t="s">
        <v>85</v>
      </c>
      <c r="B169" s="128" t="s">
        <v>54</v>
      </c>
      <c r="C169" s="105"/>
      <c r="D169" s="105"/>
      <c r="E169" s="111"/>
      <c r="F169" s="111"/>
      <c r="G169" s="111"/>
      <c r="H169" s="111"/>
      <c r="I169" s="105"/>
      <c r="J169" s="105"/>
      <c r="K169" s="105"/>
      <c r="L169" s="105"/>
      <c r="M169" s="105"/>
      <c r="N169" s="105"/>
      <c r="O169" s="112"/>
      <c r="P169" s="112"/>
      <c r="Q169" s="112"/>
      <c r="R169" s="107"/>
      <c r="S169" s="107"/>
      <c r="T169" s="107"/>
      <c r="U169" s="107"/>
      <c r="V169" s="107"/>
      <c r="W169" s="107"/>
    </row>
    <row r="170" spans="1:23" ht="45" x14ac:dyDescent="0.2">
      <c r="A170" s="128" t="s">
        <v>86</v>
      </c>
      <c r="B170" s="119" t="s">
        <v>217</v>
      </c>
      <c r="C170" s="105"/>
      <c r="D170" s="105"/>
      <c r="E170" s="111"/>
      <c r="F170" s="111"/>
      <c r="G170" s="111"/>
      <c r="H170" s="111"/>
      <c r="I170" s="105"/>
      <c r="J170" s="105"/>
      <c r="K170" s="105"/>
      <c r="L170" s="105"/>
      <c r="M170" s="105"/>
      <c r="N170" s="105"/>
      <c r="O170" s="112"/>
      <c r="P170" s="112"/>
      <c r="Q170" s="112"/>
      <c r="R170" s="107"/>
      <c r="S170" s="107"/>
      <c r="T170" s="107"/>
      <c r="U170" s="107"/>
      <c r="V170" s="107"/>
      <c r="W170" s="107"/>
    </row>
    <row r="171" spans="1:23" ht="36.75" customHeight="1" x14ac:dyDescent="0.2">
      <c r="A171" s="754" t="s">
        <v>245</v>
      </c>
      <c r="B171" s="764"/>
      <c r="C171" s="764"/>
      <c r="D171" s="764"/>
      <c r="E171" s="764"/>
      <c r="F171" s="764"/>
      <c r="G171" s="764"/>
      <c r="H171" s="764"/>
      <c r="I171" s="764"/>
      <c r="J171" s="764"/>
      <c r="K171" s="764"/>
      <c r="L171" s="135"/>
      <c r="M171" s="135"/>
      <c r="N171" s="135"/>
      <c r="O171" s="164"/>
      <c r="P171" s="164"/>
      <c r="Q171" s="164"/>
      <c r="R171" s="107"/>
      <c r="S171" s="107"/>
      <c r="T171" s="107"/>
      <c r="U171" s="107"/>
      <c r="V171" s="107"/>
      <c r="W171" s="107"/>
    </row>
    <row r="172" spans="1:23" ht="45" x14ac:dyDescent="0.2">
      <c r="A172" s="165" t="s">
        <v>89</v>
      </c>
      <c r="B172" s="119" t="s">
        <v>90</v>
      </c>
      <c r="C172" s="145"/>
      <c r="D172" s="145"/>
      <c r="E172" s="145"/>
      <c r="F172" s="145"/>
      <c r="G172" s="145"/>
      <c r="H172" s="145"/>
      <c r="I172" s="145"/>
      <c r="J172" s="145"/>
      <c r="K172" s="145"/>
      <c r="L172" s="123"/>
      <c r="M172" s="123"/>
      <c r="N172" s="123"/>
      <c r="O172" s="123"/>
      <c r="P172" s="123"/>
      <c r="Q172" s="123"/>
      <c r="R172" s="107"/>
      <c r="S172" s="107"/>
      <c r="T172" s="107"/>
      <c r="U172" s="107"/>
      <c r="V172" s="107"/>
      <c r="W172" s="107"/>
    </row>
    <row r="173" spans="1:23" x14ac:dyDescent="0.2">
      <c r="A173" s="166" t="s">
        <v>91</v>
      </c>
      <c r="B173" s="119"/>
      <c r="C173" s="145"/>
      <c r="D173" s="145"/>
      <c r="E173" s="145"/>
      <c r="F173" s="145"/>
      <c r="G173" s="145"/>
      <c r="H173" s="145"/>
      <c r="I173" s="145"/>
      <c r="J173" s="145"/>
      <c r="K173" s="145"/>
      <c r="L173" s="123"/>
      <c r="M173" s="123"/>
      <c r="N173" s="123"/>
      <c r="O173" s="123"/>
      <c r="P173" s="123"/>
      <c r="Q173" s="123"/>
      <c r="R173" s="107"/>
      <c r="S173" s="107"/>
      <c r="T173" s="107"/>
      <c r="U173" s="107"/>
      <c r="V173" s="107"/>
      <c r="W173" s="107"/>
    </row>
    <row r="174" spans="1:23" x14ac:dyDescent="0.2">
      <c r="A174" s="166"/>
      <c r="B174" s="119"/>
      <c r="C174" s="145"/>
      <c r="D174" s="145"/>
      <c r="E174" s="145"/>
      <c r="F174" s="145"/>
      <c r="G174" s="145"/>
      <c r="H174" s="145"/>
      <c r="I174" s="145"/>
      <c r="J174" s="145"/>
      <c r="K174" s="145"/>
      <c r="L174" s="123"/>
      <c r="M174" s="123"/>
      <c r="N174" s="123"/>
      <c r="O174" s="123"/>
      <c r="P174" s="123"/>
      <c r="Q174" s="123"/>
      <c r="R174" s="107"/>
      <c r="S174" s="107"/>
      <c r="T174" s="107"/>
      <c r="U174" s="107"/>
      <c r="V174" s="107"/>
      <c r="W174" s="107"/>
    </row>
    <row r="175" spans="1:23" ht="22.5" x14ac:dyDescent="0.2">
      <c r="A175" s="128" t="s">
        <v>175</v>
      </c>
      <c r="B175" s="119" t="s">
        <v>124</v>
      </c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7"/>
      <c r="S175" s="107"/>
      <c r="T175" s="107"/>
      <c r="U175" s="107"/>
      <c r="V175" s="107"/>
      <c r="W175" s="107"/>
    </row>
    <row r="176" spans="1:23" x14ac:dyDescent="0.2">
      <c r="A176" s="128" t="s">
        <v>221</v>
      </c>
      <c r="B176" s="119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7"/>
      <c r="S176" s="107"/>
      <c r="T176" s="107"/>
      <c r="U176" s="107"/>
      <c r="V176" s="107"/>
      <c r="W176" s="107"/>
    </row>
    <row r="177" spans="1:23" ht="25.5" customHeight="1" x14ac:dyDescent="0.2">
      <c r="A177" s="754" t="s">
        <v>262</v>
      </c>
      <c r="B177" s="764"/>
      <c r="C177" s="764"/>
      <c r="D177" s="764"/>
      <c r="E177" s="764"/>
      <c r="F177" s="764"/>
      <c r="G177" s="764"/>
      <c r="H177" s="764"/>
      <c r="I177" s="764"/>
      <c r="J177" s="764"/>
      <c r="K177" s="764"/>
      <c r="L177" s="135"/>
      <c r="M177" s="135"/>
      <c r="N177" s="135"/>
      <c r="O177" s="135"/>
      <c r="P177" s="135"/>
      <c r="Q177" s="135"/>
      <c r="R177" s="107"/>
      <c r="S177" s="107"/>
      <c r="T177" s="107"/>
      <c r="U177" s="107"/>
      <c r="V177" s="107"/>
      <c r="W177" s="107"/>
    </row>
    <row r="178" spans="1:23" x14ac:dyDescent="0.2">
      <c r="A178" s="123" t="s">
        <v>126</v>
      </c>
      <c r="B178" s="123" t="s">
        <v>127</v>
      </c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7"/>
      <c r="S178" s="107"/>
      <c r="T178" s="107"/>
      <c r="U178" s="107"/>
      <c r="V178" s="107"/>
      <c r="W178" s="107"/>
    </row>
    <row r="179" spans="1:23" ht="67.5" x14ac:dyDescent="0.2">
      <c r="A179" s="128" t="s">
        <v>128</v>
      </c>
      <c r="B179" s="166" t="s">
        <v>129</v>
      </c>
      <c r="C179" s="128"/>
      <c r="D179" s="128"/>
      <c r="E179" s="128"/>
      <c r="F179" s="128"/>
      <c r="G179" s="128"/>
      <c r="H179" s="128"/>
      <c r="I179" s="128"/>
      <c r="J179" s="128"/>
      <c r="K179" s="128"/>
      <c r="L179" s="105"/>
      <c r="M179" s="105"/>
      <c r="N179" s="105"/>
      <c r="O179" s="105"/>
      <c r="P179" s="105"/>
      <c r="Q179" s="105"/>
      <c r="R179" s="107"/>
      <c r="S179" s="107"/>
      <c r="T179" s="107"/>
      <c r="U179" s="107"/>
      <c r="V179" s="107"/>
      <c r="W179" s="107"/>
    </row>
    <row r="180" spans="1:23" x14ac:dyDescent="0.2">
      <c r="A180" s="128" t="s">
        <v>130</v>
      </c>
      <c r="B180" s="128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7"/>
      <c r="S180" s="107"/>
      <c r="T180" s="107"/>
      <c r="U180" s="107"/>
      <c r="V180" s="107"/>
      <c r="W180" s="107"/>
    </row>
    <row r="181" spans="1:23" x14ac:dyDescent="0.2">
      <c r="A181" s="128"/>
      <c r="B181" s="128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7"/>
      <c r="S181" s="107"/>
      <c r="T181" s="107"/>
      <c r="U181" s="107"/>
      <c r="V181" s="107"/>
      <c r="W181" s="107"/>
    </row>
    <row r="182" spans="1:23" ht="45" x14ac:dyDescent="0.2">
      <c r="A182" s="128" t="s">
        <v>131</v>
      </c>
      <c r="B182" s="119" t="s">
        <v>263</v>
      </c>
      <c r="C182" s="167" t="s">
        <v>35</v>
      </c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7"/>
      <c r="S182" s="107"/>
      <c r="T182" s="107"/>
      <c r="U182" s="107"/>
      <c r="V182" s="107"/>
      <c r="W182" s="107"/>
    </row>
    <row r="183" spans="1:23" x14ac:dyDescent="0.2">
      <c r="A183" s="128" t="s">
        <v>133</v>
      </c>
      <c r="B183" s="128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7"/>
      <c r="S183" s="107"/>
      <c r="T183" s="107"/>
      <c r="U183" s="107"/>
      <c r="V183" s="107"/>
      <c r="W183" s="107"/>
    </row>
    <row r="184" spans="1:23" x14ac:dyDescent="0.2">
      <c r="A184" s="128"/>
      <c r="B184" s="128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7"/>
      <c r="S184" s="107"/>
      <c r="T184" s="107"/>
      <c r="U184" s="107"/>
      <c r="V184" s="107"/>
      <c r="W184" s="107"/>
    </row>
    <row r="185" spans="1:23" ht="22.5" x14ac:dyDescent="0.2">
      <c r="A185" s="128" t="s">
        <v>134</v>
      </c>
      <c r="B185" s="119" t="s">
        <v>132</v>
      </c>
      <c r="C185" s="167" t="s">
        <v>35</v>
      </c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7"/>
      <c r="S185" s="107"/>
      <c r="T185" s="107"/>
      <c r="U185" s="107"/>
      <c r="V185" s="107"/>
      <c r="W185" s="107"/>
    </row>
    <row r="186" spans="1:23" x14ac:dyDescent="0.2">
      <c r="A186" s="128" t="s">
        <v>136</v>
      </c>
      <c r="B186" s="119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7"/>
      <c r="S186" s="107"/>
      <c r="T186" s="107"/>
      <c r="U186" s="107"/>
      <c r="V186" s="107"/>
      <c r="W186" s="107"/>
    </row>
    <row r="187" spans="1:23" x14ac:dyDescent="0.2">
      <c r="A187" s="128" t="s">
        <v>137</v>
      </c>
      <c r="B187" s="123" t="s">
        <v>138</v>
      </c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7"/>
      <c r="S187" s="107"/>
      <c r="T187" s="107"/>
      <c r="U187" s="107"/>
      <c r="V187" s="107"/>
      <c r="W187" s="107"/>
    </row>
    <row r="188" spans="1:23" ht="67.5" x14ac:dyDescent="0.2">
      <c r="A188" s="128" t="s">
        <v>139</v>
      </c>
      <c r="B188" s="166" t="s">
        <v>140</v>
      </c>
      <c r="C188" s="128"/>
      <c r="D188" s="128"/>
      <c r="E188" s="128"/>
      <c r="F188" s="128"/>
      <c r="G188" s="128"/>
      <c r="H188" s="128"/>
      <c r="I188" s="128"/>
      <c r="J188" s="128"/>
      <c r="K188" s="105"/>
      <c r="L188" s="105"/>
      <c r="M188" s="105"/>
      <c r="N188" s="105"/>
      <c r="O188" s="105"/>
      <c r="P188" s="105"/>
      <c r="Q188" s="105"/>
      <c r="R188" s="107"/>
      <c r="S188" s="107"/>
      <c r="T188" s="107"/>
      <c r="U188" s="107"/>
      <c r="V188" s="107"/>
      <c r="W188" s="107"/>
    </row>
    <row r="189" spans="1:23" x14ac:dyDescent="0.2">
      <c r="A189" s="128" t="s">
        <v>130</v>
      </c>
      <c r="B189" s="128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7"/>
      <c r="S189" s="107"/>
      <c r="T189" s="107"/>
      <c r="U189" s="107"/>
      <c r="V189" s="107"/>
      <c r="W189" s="107"/>
    </row>
    <row r="190" spans="1:23" ht="12.75" customHeight="1" x14ac:dyDescent="0.2">
      <c r="A190" s="128"/>
      <c r="B190" s="128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7"/>
      <c r="S190" s="107"/>
      <c r="T190" s="107"/>
      <c r="U190" s="107"/>
      <c r="V190" s="107"/>
      <c r="W190" s="107"/>
    </row>
    <row r="191" spans="1:23" ht="45" x14ac:dyDescent="0.2">
      <c r="A191" s="128" t="s">
        <v>141</v>
      </c>
      <c r="B191" s="119" t="s">
        <v>264</v>
      </c>
      <c r="C191" s="167" t="s">
        <v>35</v>
      </c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7"/>
      <c r="S191" s="107"/>
      <c r="T191" s="107"/>
      <c r="U191" s="107"/>
      <c r="V191" s="107"/>
      <c r="W191" s="107"/>
    </row>
    <row r="192" spans="1:23" x14ac:dyDescent="0.2">
      <c r="A192" s="128" t="s">
        <v>143</v>
      </c>
      <c r="B192" s="128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7"/>
      <c r="S192" s="107"/>
      <c r="T192" s="107"/>
      <c r="U192" s="107"/>
      <c r="V192" s="107"/>
      <c r="W192" s="107"/>
    </row>
    <row r="193" spans="1:23" x14ac:dyDescent="0.2">
      <c r="A193" s="128"/>
      <c r="B193" s="128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7"/>
      <c r="S193" s="107"/>
      <c r="T193" s="107"/>
      <c r="U193" s="107"/>
      <c r="V193" s="107"/>
      <c r="W193" s="107"/>
    </row>
    <row r="194" spans="1:23" ht="27.75" customHeight="1" x14ac:dyDescent="0.2">
      <c r="A194" s="128" t="s">
        <v>144</v>
      </c>
      <c r="B194" s="119" t="s">
        <v>142</v>
      </c>
      <c r="C194" s="167" t="s">
        <v>35</v>
      </c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7"/>
      <c r="S194" s="107"/>
      <c r="T194" s="107"/>
      <c r="U194" s="107"/>
      <c r="V194" s="107"/>
      <c r="W194" s="107"/>
    </row>
    <row r="195" spans="1:23" x14ac:dyDescent="0.2">
      <c r="A195" s="128" t="s">
        <v>146</v>
      </c>
      <c r="B195" s="119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7"/>
      <c r="S195" s="107"/>
      <c r="T195" s="107"/>
      <c r="U195" s="107"/>
      <c r="V195" s="107"/>
      <c r="W195" s="107"/>
    </row>
    <row r="196" spans="1:23" x14ac:dyDescent="0.2">
      <c r="A196" s="128"/>
      <c r="B196" s="119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7"/>
      <c r="S196" s="107"/>
      <c r="T196" s="107"/>
      <c r="U196" s="107"/>
      <c r="V196" s="107"/>
      <c r="W196" s="107"/>
    </row>
    <row r="197" spans="1:23" ht="15.75" customHeight="1" x14ac:dyDescent="0.2">
      <c r="A197" s="128"/>
      <c r="B197" s="119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7"/>
      <c r="S197" s="107"/>
      <c r="T197" s="107"/>
      <c r="U197" s="107"/>
      <c r="V197" s="107"/>
      <c r="W197" s="107"/>
    </row>
    <row r="198" spans="1:23" ht="12.75" customHeight="1" x14ac:dyDescent="0.2">
      <c r="A198" s="123" t="s">
        <v>147</v>
      </c>
      <c r="B198" s="754" t="s">
        <v>148</v>
      </c>
      <c r="C198" s="755"/>
      <c r="D198" s="755"/>
      <c r="E198" s="764"/>
      <c r="F198" s="764"/>
      <c r="G198" s="764"/>
      <c r="H198" s="764"/>
      <c r="I198" s="796"/>
      <c r="J198" s="105"/>
      <c r="K198" s="105"/>
      <c r="L198" s="105"/>
      <c r="M198" s="105"/>
      <c r="N198" s="105"/>
      <c r="O198" s="105"/>
      <c r="P198" s="105"/>
      <c r="Q198" s="105"/>
      <c r="R198" s="107"/>
      <c r="S198" s="107"/>
      <c r="T198" s="107"/>
      <c r="U198" s="107"/>
      <c r="V198" s="107"/>
      <c r="W198" s="107"/>
    </row>
    <row r="199" spans="1:23" x14ac:dyDescent="0.2">
      <c r="A199" s="128" t="s">
        <v>149</v>
      </c>
      <c r="B199" s="119"/>
      <c r="C199" s="167" t="s">
        <v>35</v>
      </c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7"/>
      <c r="S199" s="107"/>
      <c r="T199" s="107"/>
      <c r="U199" s="107"/>
      <c r="V199" s="107"/>
      <c r="W199" s="107"/>
    </row>
    <row r="200" spans="1:23" x14ac:dyDescent="0.2">
      <c r="A200" s="128" t="s">
        <v>150</v>
      </c>
      <c r="B200" s="119"/>
      <c r="C200" s="167" t="s">
        <v>35</v>
      </c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7"/>
      <c r="S200" s="107"/>
      <c r="T200" s="107"/>
      <c r="U200" s="107"/>
      <c r="V200" s="107"/>
      <c r="W200" s="107"/>
    </row>
    <row r="201" spans="1:23" x14ac:dyDescent="0.2">
      <c r="A201" s="128"/>
      <c r="B201" s="128"/>
      <c r="C201" s="141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7"/>
      <c r="S201" s="107"/>
      <c r="T201" s="107"/>
      <c r="U201" s="107"/>
      <c r="V201" s="107"/>
      <c r="W201" s="107"/>
    </row>
    <row r="202" spans="1:23" ht="12.75" customHeight="1" x14ac:dyDescent="0.2">
      <c r="A202" s="754" t="s">
        <v>265</v>
      </c>
      <c r="B202" s="764"/>
      <c r="C202" s="764"/>
      <c r="D202" s="764"/>
      <c r="E202" s="764"/>
      <c r="F202" s="764"/>
      <c r="G202" s="764"/>
      <c r="H202" s="764"/>
      <c r="I202" s="764"/>
      <c r="J202" s="764"/>
      <c r="K202" s="168"/>
      <c r="L202" s="135"/>
      <c r="M202" s="135"/>
      <c r="N202" s="135"/>
      <c r="O202" s="135"/>
      <c r="P202" s="135"/>
      <c r="Q202" s="135"/>
      <c r="R202" s="107"/>
      <c r="S202" s="107"/>
      <c r="T202" s="107"/>
      <c r="U202" s="107"/>
      <c r="V202" s="107"/>
      <c r="W202" s="107"/>
    </row>
    <row r="203" spans="1:23" x14ac:dyDescent="0.2">
      <c r="A203" s="128" t="s">
        <v>152</v>
      </c>
      <c r="B203" s="128"/>
      <c r="C203" s="141" t="s">
        <v>35</v>
      </c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7"/>
      <c r="S203" s="107"/>
      <c r="T203" s="107"/>
      <c r="U203" s="107"/>
      <c r="V203" s="107"/>
      <c r="W203" s="107"/>
    </row>
    <row r="204" spans="1:23" x14ac:dyDescent="0.2">
      <c r="A204" s="128" t="s">
        <v>153</v>
      </c>
      <c r="B204" s="128"/>
      <c r="C204" s="141" t="s">
        <v>35</v>
      </c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7"/>
      <c r="S204" s="107"/>
      <c r="T204" s="107"/>
      <c r="U204" s="107"/>
      <c r="V204" s="107"/>
      <c r="W204" s="107"/>
    </row>
    <row r="205" spans="1:23" ht="26.25" customHeight="1" x14ac:dyDescent="0.2">
      <c r="A205" s="754" t="s">
        <v>266</v>
      </c>
      <c r="B205" s="777"/>
      <c r="C205" s="777"/>
      <c r="D205" s="777"/>
      <c r="E205" s="777"/>
      <c r="F205" s="777"/>
      <c r="G205" s="777"/>
      <c r="H205" s="777"/>
      <c r="I205" s="777"/>
      <c r="J205" s="777"/>
      <c r="K205" s="778"/>
      <c r="L205" s="169"/>
      <c r="M205" s="105"/>
      <c r="N205" s="105"/>
      <c r="O205" s="105"/>
      <c r="P205" s="105"/>
      <c r="Q205" s="105"/>
      <c r="R205" s="107"/>
      <c r="S205" s="107"/>
      <c r="T205" s="107"/>
      <c r="U205" s="107"/>
      <c r="V205" s="107"/>
      <c r="W205" s="107"/>
    </row>
    <row r="206" spans="1:23" x14ac:dyDescent="0.2">
      <c r="A206" s="128" t="s">
        <v>155</v>
      </c>
      <c r="B206" s="128"/>
      <c r="C206" s="141"/>
      <c r="D206" s="105"/>
      <c r="E206" s="105"/>
      <c r="F206" s="105"/>
      <c r="G206" s="105"/>
      <c r="H206" s="105"/>
      <c r="I206" s="105"/>
      <c r="J206" s="105"/>
      <c r="K206" s="105"/>
      <c r="L206" s="169"/>
      <c r="M206" s="105"/>
      <c r="N206" s="105"/>
      <c r="O206" s="105"/>
      <c r="P206" s="105"/>
      <c r="Q206" s="105"/>
      <c r="R206" s="107"/>
      <c r="S206" s="107"/>
      <c r="T206" s="107"/>
      <c r="U206" s="107"/>
      <c r="V206" s="107"/>
      <c r="W206" s="107"/>
    </row>
    <row r="207" spans="1:23" ht="15.75" customHeight="1" x14ac:dyDescent="0.2">
      <c r="A207" s="170" t="s">
        <v>163</v>
      </c>
      <c r="B207" s="754" t="s">
        <v>164</v>
      </c>
      <c r="C207" s="755"/>
      <c r="D207" s="755"/>
      <c r="E207" s="755"/>
      <c r="F207" s="755"/>
      <c r="G207" s="755"/>
      <c r="H207" s="755"/>
      <c r="I207" s="755"/>
      <c r="J207" s="755"/>
      <c r="K207" s="755"/>
      <c r="L207" s="793"/>
      <c r="M207" s="101"/>
      <c r="N207" s="105"/>
      <c r="O207" s="105"/>
      <c r="P207" s="105"/>
      <c r="Q207" s="105"/>
      <c r="R207" s="107"/>
      <c r="S207" s="107"/>
      <c r="T207" s="107"/>
      <c r="U207" s="107"/>
      <c r="V207" s="107"/>
      <c r="W207" s="107"/>
    </row>
    <row r="208" spans="1:23" ht="32.25" x14ac:dyDescent="0.2">
      <c r="A208" s="128" t="s">
        <v>165</v>
      </c>
      <c r="B208" s="135" t="s">
        <v>166</v>
      </c>
      <c r="C208" s="170" t="s">
        <v>35</v>
      </c>
      <c r="D208" s="123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7"/>
      <c r="S208" s="107"/>
      <c r="T208" s="107"/>
      <c r="U208" s="107"/>
      <c r="V208" s="107"/>
      <c r="W208" s="107"/>
    </row>
    <row r="209" spans="1:23" x14ac:dyDescent="0.2">
      <c r="A209" s="101" t="s">
        <v>33</v>
      </c>
      <c r="B209" s="128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7"/>
      <c r="S209" s="107"/>
      <c r="T209" s="107"/>
      <c r="U209" s="107"/>
      <c r="V209" s="107"/>
      <c r="W209" s="107"/>
    </row>
    <row r="210" spans="1:23" x14ac:dyDescent="0.2">
      <c r="A210" s="128" t="s">
        <v>49</v>
      </c>
      <c r="B210" s="128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7"/>
      <c r="S210" s="107"/>
      <c r="T210" s="107"/>
      <c r="U210" s="107"/>
      <c r="V210" s="107"/>
      <c r="W210" s="107"/>
    </row>
    <row r="211" spans="1:23" ht="42.75" x14ac:dyDescent="0.2">
      <c r="A211" s="128" t="s">
        <v>167</v>
      </c>
      <c r="B211" s="135" t="s">
        <v>168</v>
      </c>
      <c r="C211" s="167" t="s">
        <v>35</v>
      </c>
      <c r="D211" s="167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7"/>
      <c r="S211" s="107"/>
      <c r="T211" s="107"/>
      <c r="U211" s="107"/>
      <c r="V211" s="107"/>
      <c r="W211" s="107"/>
    </row>
    <row r="212" spans="1:23" x14ac:dyDescent="0.2">
      <c r="A212" s="128" t="s">
        <v>64</v>
      </c>
      <c r="B212" s="128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7"/>
      <c r="S212" s="107"/>
      <c r="T212" s="107"/>
      <c r="U212" s="107"/>
      <c r="V212" s="107"/>
      <c r="W212" s="107"/>
    </row>
    <row r="213" spans="1:23" x14ac:dyDescent="0.2">
      <c r="A213" s="128" t="s">
        <v>171</v>
      </c>
      <c r="B213" s="128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7"/>
      <c r="S213" s="107"/>
      <c r="T213" s="107"/>
      <c r="U213" s="107"/>
      <c r="V213" s="107"/>
      <c r="W213" s="107"/>
    </row>
    <row r="214" spans="1:23" ht="32.25" x14ac:dyDescent="0.2">
      <c r="A214" s="123" t="s">
        <v>173</v>
      </c>
      <c r="B214" s="135" t="s">
        <v>174</v>
      </c>
      <c r="C214" s="167" t="s">
        <v>35</v>
      </c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7"/>
      <c r="S214" s="107"/>
      <c r="T214" s="107"/>
      <c r="U214" s="107"/>
      <c r="V214" s="107"/>
      <c r="W214" s="107"/>
    </row>
    <row r="215" spans="1:23" ht="15.75" customHeight="1" x14ac:dyDescent="0.2">
      <c r="A215" s="128" t="s">
        <v>175</v>
      </c>
      <c r="B215" s="128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7"/>
      <c r="S215" s="107"/>
      <c r="T215" s="107"/>
      <c r="U215" s="107"/>
      <c r="V215" s="107"/>
      <c r="W215" s="107"/>
    </row>
    <row r="216" spans="1:23" x14ac:dyDescent="0.2">
      <c r="A216" s="128" t="s">
        <v>176</v>
      </c>
      <c r="B216" s="128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7"/>
      <c r="S216" s="107"/>
      <c r="T216" s="107"/>
      <c r="U216" s="107"/>
      <c r="V216" s="107"/>
      <c r="W216" s="107"/>
    </row>
    <row r="217" spans="1:23" x14ac:dyDescent="0.2">
      <c r="A217" s="123" t="s">
        <v>177</v>
      </c>
      <c r="B217" s="123" t="s">
        <v>178</v>
      </c>
      <c r="C217" s="167" t="s">
        <v>35</v>
      </c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7"/>
      <c r="S217" s="107"/>
      <c r="T217" s="107"/>
      <c r="U217" s="107"/>
      <c r="V217" s="107"/>
      <c r="W217" s="107"/>
    </row>
    <row r="218" spans="1:23" x14ac:dyDescent="0.2">
      <c r="A218" s="128" t="s">
        <v>179</v>
      </c>
      <c r="B218" s="128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7"/>
      <c r="S218" s="107"/>
      <c r="T218" s="107"/>
      <c r="U218" s="107"/>
      <c r="V218" s="107"/>
      <c r="W218" s="107"/>
    </row>
    <row r="219" spans="1:23" x14ac:dyDescent="0.2">
      <c r="A219" s="128" t="s">
        <v>180</v>
      </c>
      <c r="B219" s="123" t="s">
        <v>181</v>
      </c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7"/>
      <c r="S219" s="107"/>
      <c r="T219" s="107"/>
      <c r="U219" s="107"/>
      <c r="V219" s="107"/>
      <c r="W219" s="107"/>
    </row>
    <row r="220" spans="1:23" x14ac:dyDescent="0.2">
      <c r="A220" s="128" t="s">
        <v>182</v>
      </c>
      <c r="B220" s="128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7"/>
      <c r="S220" s="107"/>
      <c r="T220" s="107"/>
      <c r="U220" s="107"/>
      <c r="V220" s="107"/>
      <c r="W220" s="107"/>
    </row>
    <row r="221" spans="1:23" x14ac:dyDescent="0.2">
      <c r="A221" s="123" t="s">
        <v>183</v>
      </c>
      <c r="B221" s="123" t="s">
        <v>184</v>
      </c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7"/>
      <c r="S221" s="107"/>
      <c r="T221" s="107"/>
      <c r="U221" s="107"/>
      <c r="V221" s="107"/>
      <c r="W221" s="107"/>
    </row>
    <row r="222" spans="1:23" ht="15.75" customHeight="1" x14ac:dyDescent="0.2">
      <c r="A222" s="128" t="s">
        <v>185</v>
      </c>
      <c r="B222" s="128"/>
      <c r="C222" s="105"/>
      <c r="D222" s="105"/>
      <c r="E222" s="105"/>
      <c r="F222" s="105"/>
      <c r="G222" s="105"/>
      <c r="H222" s="105"/>
      <c r="I222" s="105"/>
      <c r="J222" s="168"/>
      <c r="K222" s="105"/>
      <c r="L222" s="105"/>
      <c r="M222" s="105"/>
      <c r="N222" s="105"/>
      <c r="O222" s="105"/>
      <c r="P222" s="105"/>
      <c r="Q222" s="105"/>
      <c r="R222" s="107"/>
      <c r="S222" s="107"/>
      <c r="T222" s="107"/>
      <c r="U222" s="107"/>
      <c r="V222" s="107"/>
      <c r="W222" s="107"/>
    </row>
    <row r="223" spans="1:23" ht="30" customHeight="1" x14ac:dyDescent="0.2">
      <c r="A223" s="170" t="s">
        <v>186</v>
      </c>
      <c r="B223" s="769" t="s">
        <v>187</v>
      </c>
      <c r="C223" s="770"/>
      <c r="D223" s="770"/>
      <c r="E223" s="770"/>
      <c r="F223" s="770"/>
      <c r="G223" s="770"/>
      <c r="H223" s="770"/>
      <c r="I223" s="770"/>
      <c r="J223" s="770"/>
      <c r="K223" s="770"/>
      <c r="L223" s="168"/>
      <c r="M223" s="135"/>
      <c r="N223" s="135"/>
      <c r="O223" s="135"/>
      <c r="P223" s="135"/>
      <c r="Q223" s="135"/>
      <c r="R223" s="107"/>
      <c r="S223" s="107"/>
      <c r="T223" s="107"/>
      <c r="U223" s="107"/>
      <c r="V223" s="107"/>
      <c r="W223" s="107"/>
    </row>
    <row r="224" spans="1:23" ht="32.25" x14ac:dyDescent="0.2">
      <c r="A224" s="123" t="s">
        <v>165</v>
      </c>
      <c r="B224" s="135" t="s">
        <v>267</v>
      </c>
      <c r="C224" s="167" t="s">
        <v>35</v>
      </c>
      <c r="D224" s="13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7"/>
      <c r="S224" s="107"/>
      <c r="T224" s="107"/>
      <c r="U224" s="107"/>
      <c r="V224" s="107"/>
      <c r="W224" s="107"/>
    </row>
    <row r="225" spans="1:23" ht="15.75" customHeight="1" x14ac:dyDescent="0.2">
      <c r="A225" s="128" t="s">
        <v>33</v>
      </c>
      <c r="B225" s="128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1"/>
      <c r="R225" s="107"/>
      <c r="S225" s="107"/>
      <c r="T225" s="107"/>
      <c r="U225" s="107"/>
      <c r="V225" s="107"/>
      <c r="W225" s="107"/>
    </row>
    <row r="226" spans="1:23" x14ac:dyDescent="0.2">
      <c r="A226" s="101" t="s">
        <v>49</v>
      </c>
      <c r="B226" s="128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7"/>
      <c r="S226" s="107"/>
      <c r="T226" s="107"/>
      <c r="U226" s="107"/>
      <c r="V226" s="107"/>
      <c r="W226" s="107"/>
    </row>
    <row r="227" spans="1:23" ht="63.75" x14ac:dyDescent="0.2">
      <c r="A227" s="123" t="s">
        <v>167</v>
      </c>
      <c r="B227" s="135" t="s">
        <v>268</v>
      </c>
      <c r="C227" s="167" t="s">
        <v>35</v>
      </c>
      <c r="D227" s="13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7"/>
      <c r="S227" s="107"/>
      <c r="T227" s="107"/>
      <c r="U227" s="107"/>
      <c r="V227" s="107"/>
      <c r="W227" s="107"/>
    </row>
    <row r="228" spans="1:23" x14ac:dyDescent="0.2">
      <c r="A228" s="128" t="s">
        <v>64</v>
      </c>
      <c r="B228" s="128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7"/>
      <c r="S228" s="107"/>
      <c r="T228" s="107"/>
      <c r="U228" s="107"/>
      <c r="V228" s="107"/>
      <c r="W228" s="107"/>
    </row>
    <row r="229" spans="1:23" x14ac:dyDescent="0.2">
      <c r="A229" s="128" t="s">
        <v>81</v>
      </c>
      <c r="B229" s="128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7"/>
      <c r="S229" s="107"/>
      <c r="T229" s="107"/>
      <c r="U229" s="107"/>
      <c r="V229" s="107"/>
      <c r="W229" s="107"/>
    </row>
    <row r="230" spans="1:23" ht="15.75" customHeight="1" x14ac:dyDescent="0.2">
      <c r="A230" s="170" t="s">
        <v>188</v>
      </c>
      <c r="B230" s="754" t="s">
        <v>269</v>
      </c>
      <c r="C230" s="764"/>
      <c r="D230" s="764"/>
      <c r="E230" s="764"/>
      <c r="F230" s="764"/>
      <c r="G230" s="764"/>
      <c r="H230" s="764"/>
      <c r="I230" s="764"/>
      <c r="J230" s="764"/>
      <c r="K230" s="764"/>
      <c r="L230" s="764"/>
      <c r="M230" s="135"/>
      <c r="N230" s="135"/>
      <c r="O230" s="135"/>
      <c r="P230" s="135"/>
      <c r="Q230" s="135"/>
      <c r="R230" s="107"/>
      <c r="S230" s="107"/>
      <c r="T230" s="107"/>
      <c r="U230" s="107"/>
      <c r="V230" s="107"/>
      <c r="W230" s="107"/>
    </row>
    <row r="231" spans="1:23" x14ac:dyDescent="0.2">
      <c r="A231" s="128" t="s">
        <v>190</v>
      </c>
      <c r="B231" s="128"/>
      <c r="C231" s="167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7"/>
      <c r="S231" s="107"/>
      <c r="T231" s="107"/>
      <c r="U231" s="107"/>
      <c r="V231" s="107"/>
      <c r="W231" s="107"/>
    </row>
    <row r="232" spans="1:23" x14ac:dyDescent="0.2">
      <c r="A232" s="128" t="s">
        <v>167</v>
      </c>
      <c r="B232" s="128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7"/>
      <c r="S232" s="107"/>
      <c r="T232" s="107"/>
      <c r="U232" s="107"/>
      <c r="V232" s="107"/>
      <c r="W232" s="107"/>
    </row>
    <row r="233" spans="1:23" ht="15.75" customHeight="1" x14ac:dyDescent="0.2">
      <c r="A233" s="170" t="s">
        <v>191</v>
      </c>
      <c r="B233" s="754" t="s">
        <v>192</v>
      </c>
      <c r="C233" s="755"/>
      <c r="D233" s="755"/>
      <c r="E233" s="755"/>
      <c r="F233" s="755"/>
      <c r="G233" s="755"/>
      <c r="H233" s="755"/>
      <c r="I233" s="755"/>
      <c r="J233" s="793"/>
      <c r="K233" s="105"/>
      <c r="L233" s="105"/>
      <c r="M233" s="143"/>
      <c r="N233" s="105"/>
      <c r="O233" s="101"/>
      <c r="P233" s="105"/>
      <c r="Q233" s="105"/>
      <c r="R233" s="107"/>
      <c r="S233" s="107"/>
      <c r="T233" s="107"/>
      <c r="U233" s="107"/>
      <c r="V233" s="107"/>
      <c r="W233" s="107"/>
    </row>
    <row r="234" spans="1:23" x14ac:dyDescent="0.2">
      <c r="A234" s="128" t="s">
        <v>165</v>
      </c>
      <c r="B234" s="123" t="s">
        <v>193</v>
      </c>
      <c r="C234" s="167" t="s">
        <v>35</v>
      </c>
      <c r="D234" s="123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7"/>
      <c r="S234" s="107"/>
      <c r="T234" s="107"/>
      <c r="U234" s="107"/>
      <c r="V234" s="107"/>
      <c r="W234" s="107"/>
    </row>
    <row r="235" spans="1:23" ht="24" customHeight="1" x14ac:dyDescent="0.2">
      <c r="A235" s="101" t="s">
        <v>33</v>
      </c>
      <c r="B235" s="135" t="s">
        <v>194</v>
      </c>
      <c r="C235" s="167" t="s">
        <v>35</v>
      </c>
      <c r="D235" s="13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7"/>
      <c r="S235" s="107"/>
      <c r="T235" s="107"/>
      <c r="U235" s="107"/>
      <c r="V235" s="107"/>
      <c r="W235" s="107"/>
    </row>
    <row r="236" spans="1:23" x14ac:dyDescent="0.2">
      <c r="A236" s="128">
        <v>2</v>
      </c>
      <c r="B236" s="123" t="s">
        <v>195</v>
      </c>
      <c r="C236" s="167" t="s">
        <v>35</v>
      </c>
      <c r="D236" s="123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7"/>
      <c r="S236" s="107"/>
      <c r="T236" s="107"/>
      <c r="U236" s="107"/>
      <c r="V236" s="107"/>
      <c r="W236" s="107"/>
    </row>
    <row r="237" spans="1:23" x14ac:dyDescent="0.2">
      <c r="A237" s="128" t="s">
        <v>64</v>
      </c>
      <c r="B237" s="123"/>
      <c r="C237" s="167" t="s">
        <v>35</v>
      </c>
      <c r="D237" s="162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7"/>
      <c r="S237" s="107"/>
      <c r="T237" s="107"/>
      <c r="U237" s="107"/>
      <c r="V237" s="107"/>
      <c r="W237" s="107"/>
    </row>
    <row r="238" spans="1:23" ht="21.75" x14ac:dyDescent="0.2">
      <c r="A238" s="128">
        <v>3</v>
      </c>
      <c r="B238" s="135" t="s">
        <v>270</v>
      </c>
      <c r="C238" s="167" t="s">
        <v>35</v>
      </c>
      <c r="D238" s="123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7"/>
      <c r="S238" s="107"/>
      <c r="T238" s="107"/>
      <c r="U238" s="107"/>
      <c r="V238" s="107"/>
      <c r="W238" s="107"/>
    </row>
    <row r="239" spans="1:23" x14ac:dyDescent="0.2">
      <c r="A239" s="128" t="s">
        <v>197</v>
      </c>
      <c r="B239" s="128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7"/>
      <c r="S239" s="107"/>
      <c r="T239" s="107"/>
      <c r="U239" s="107"/>
      <c r="V239" s="107"/>
      <c r="W239" s="107"/>
    </row>
    <row r="240" spans="1:23" x14ac:dyDescent="0.2">
      <c r="A240" s="128" t="s">
        <v>123</v>
      </c>
      <c r="B240" s="128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7"/>
      <c r="S240" s="107"/>
      <c r="T240" s="107"/>
      <c r="U240" s="107"/>
      <c r="V240" s="107"/>
      <c r="W240" s="107"/>
    </row>
    <row r="241" spans="1:23" x14ac:dyDescent="0.2">
      <c r="A241" s="123" t="s">
        <v>198</v>
      </c>
      <c r="B241" s="754" t="s">
        <v>199</v>
      </c>
      <c r="C241" s="764"/>
      <c r="D241" s="764"/>
      <c r="E241" s="764"/>
      <c r="F241" s="764"/>
      <c r="G241" s="764"/>
      <c r="H241" s="764"/>
      <c r="I241" s="764"/>
      <c r="J241" s="764"/>
      <c r="K241" s="764"/>
      <c r="L241" s="145"/>
      <c r="M241" s="145"/>
      <c r="N241" s="145"/>
      <c r="O241" s="145"/>
      <c r="P241" s="145"/>
      <c r="Q241" s="145"/>
      <c r="R241" s="107"/>
      <c r="S241" s="107"/>
      <c r="T241" s="107"/>
      <c r="U241" s="107"/>
      <c r="V241" s="107"/>
      <c r="W241" s="107"/>
    </row>
    <row r="242" spans="1:23" x14ac:dyDescent="0.2">
      <c r="A242" s="105"/>
      <c r="B242" s="146"/>
      <c r="C242" s="146"/>
      <c r="D242" s="146"/>
      <c r="E242" s="146"/>
      <c r="F242" s="146"/>
      <c r="G242" s="146"/>
      <c r="H242" s="146"/>
      <c r="I242" s="146"/>
      <c r="J242" s="105"/>
      <c r="K242" s="105"/>
      <c r="L242" s="105"/>
      <c r="M242" s="105"/>
      <c r="N242" s="105"/>
      <c r="O242" s="105"/>
      <c r="P242" s="105"/>
      <c r="Q242" s="105"/>
      <c r="R242" s="107"/>
      <c r="S242" s="107"/>
      <c r="T242" s="107"/>
      <c r="U242" s="107"/>
      <c r="V242" s="107"/>
      <c r="W242" s="107"/>
    </row>
    <row r="243" spans="1:23" ht="43.5" customHeight="1" x14ac:dyDescent="0.2">
      <c r="A243" s="123" t="s">
        <v>200</v>
      </c>
      <c r="B243" s="754" t="s">
        <v>201</v>
      </c>
      <c r="C243" s="764"/>
      <c r="D243" s="764"/>
      <c r="E243" s="764"/>
      <c r="F243" s="764"/>
      <c r="G243" s="764"/>
      <c r="H243" s="764"/>
      <c r="I243" s="764"/>
      <c r="J243" s="764"/>
      <c r="K243" s="764"/>
      <c r="L243" s="135"/>
      <c r="M243" s="135"/>
      <c r="N243" s="135"/>
      <c r="O243" s="135"/>
      <c r="P243" s="135"/>
      <c r="Q243" s="135"/>
      <c r="R243" s="107"/>
      <c r="S243" s="107"/>
      <c r="T243" s="107"/>
      <c r="U243" s="107"/>
      <c r="V243" s="107"/>
      <c r="W243" s="107"/>
    </row>
    <row r="244" spans="1:23" x14ac:dyDescent="0.2">
      <c r="A244" s="147"/>
      <c r="B244" s="148"/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07"/>
      <c r="S244" s="107"/>
      <c r="T244" s="107"/>
      <c r="U244" s="107"/>
      <c r="V244" s="107"/>
      <c r="W244" s="107"/>
    </row>
    <row r="245" spans="1:23" x14ac:dyDescent="0.2">
      <c r="A245" s="149" t="s">
        <v>202</v>
      </c>
      <c r="B245" s="149" t="s">
        <v>54</v>
      </c>
      <c r="C245" s="147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07"/>
      <c r="S245" s="107"/>
      <c r="T245" s="107"/>
      <c r="U245" s="107"/>
      <c r="V245" s="107"/>
      <c r="W245" s="107"/>
    </row>
    <row r="246" spans="1:23" x14ac:dyDescent="0.2">
      <c r="A246" s="150"/>
      <c r="B246" s="149" t="s">
        <v>272</v>
      </c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>
        <f t="shared" ref="M246:W246" si="23">SUM(M154+M207+M223+M230+M233+M241+M243+M245)</f>
        <v>85200</v>
      </c>
      <c r="N246" s="150">
        <f t="shared" si="23"/>
        <v>0</v>
      </c>
      <c r="O246" s="150">
        <f t="shared" si="23"/>
        <v>85200</v>
      </c>
      <c r="P246" s="150">
        <f t="shared" si="23"/>
        <v>85200</v>
      </c>
      <c r="Q246" s="150">
        <f t="shared" si="23"/>
        <v>0</v>
      </c>
      <c r="R246" s="150">
        <f t="shared" si="23"/>
        <v>85200</v>
      </c>
      <c r="S246" s="150">
        <f t="shared" si="23"/>
        <v>85200</v>
      </c>
      <c r="T246" s="150">
        <f t="shared" si="23"/>
        <v>0</v>
      </c>
      <c r="U246" s="150">
        <f t="shared" si="23"/>
        <v>85200</v>
      </c>
      <c r="V246" s="150">
        <f t="shared" si="23"/>
        <v>85200</v>
      </c>
      <c r="W246" s="150">
        <f t="shared" si="23"/>
        <v>0</v>
      </c>
    </row>
    <row r="247" spans="1:23" x14ac:dyDescent="0.2">
      <c r="A247" s="150"/>
      <c r="B247" s="149" t="s">
        <v>273</v>
      </c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383">
        <f>SUM(M246+M141)</f>
        <v>7290260</v>
      </c>
      <c r="N247" s="151">
        <f t="shared" ref="N247:W247" si="24">SUM(N246+N141)</f>
        <v>0</v>
      </c>
      <c r="O247" s="171">
        <f t="shared" si="24"/>
        <v>8171207.1576399999</v>
      </c>
      <c r="P247" s="171">
        <f t="shared" si="24"/>
        <v>7380432.4176400006</v>
      </c>
      <c r="Q247" s="151">
        <f t="shared" si="24"/>
        <v>790774.74</v>
      </c>
      <c r="R247" s="151">
        <f>S247+T247</f>
        <v>8182477.5926400004</v>
      </c>
      <c r="S247" s="151">
        <f t="shared" si="24"/>
        <v>7391702.8526400002</v>
      </c>
      <c r="T247" s="151">
        <f t="shared" si="24"/>
        <v>790774.74</v>
      </c>
      <c r="U247" s="151">
        <f t="shared" si="24"/>
        <v>7886184.5246399995</v>
      </c>
      <c r="V247" s="151">
        <f t="shared" si="24"/>
        <v>7886184.5246399995</v>
      </c>
      <c r="W247" s="151">
        <f t="shared" si="24"/>
        <v>0</v>
      </c>
    </row>
  </sheetData>
  <mergeCells count="97">
    <mergeCell ref="B243:K243"/>
    <mergeCell ref="A205:K205"/>
    <mergeCell ref="B207:L207"/>
    <mergeCell ref="B223:K223"/>
    <mergeCell ref="B230:L230"/>
    <mergeCell ref="B233:J233"/>
    <mergeCell ref="B241:K241"/>
    <mergeCell ref="U151:W151"/>
    <mergeCell ref="A202:J202"/>
    <mergeCell ref="O153:Q153"/>
    <mergeCell ref="R153:T153"/>
    <mergeCell ref="U153:W153"/>
    <mergeCell ref="B154:H154"/>
    <mergeCell ref="B155:G155"/>
    <mergeCell ref="I155:J155"/>
    <mergeCell ref="A156:K156"/>
    <mergeCell ref="A164:K164"/>
    <mergeCell ref="A171:K171"/>
    <mergeCell ref="A177:K177"/>
    <mergeCell ref="B198:I198"/>
    <mergeCell ref="S149:W149"/>
    <mergeCell ref="E150:E152"/>
    <mergeCell ref="F150:F152"/>
    <mergeCell ref="G150:G152"/>
    <mergeCell ref="H150:H152"/>
    <mergeCell ref="K148:K152"/>
    <mergeCell ref="Q148:R148"/>
    <mergeCell ref="E149:H149"/>
    <mergeCell ref="L149:P149"/>
    <mergeCell ref="Q149:R149"/>
    <mergeCell ref="L150:W150"/>
    <mergeCell ref="L151:L152"/>
    <mergeCell ref="M151:M152"/>
    <mergeCell ref="N151:N152"/>
    <mergeCell ref="O151:Q151"/>
    <mergeCell ref="R151:T151"/>
    <mergeCell ref="B125:K125"/>
    <mergeCell ref="B128:J128"/>
    <mergeCell ref="B138:K138"/>
    <mergeCell ref="A148:A152"/>
    <mergeCell ref="B148:B152"/>
    <mergeCell ref="C148:C152"/>
    <mergeCell ref="D148:D152"/>
    <mergeCell ref="E148:G148"/>
    <mergeCell ref="I148:I152"/>
    <mergeCell ref="J148:J152"/>
    <mergeCell ref="A31:K31"/>
    <mergeCell ref="A33:A35"/>
    <mergeCell ref="B33:B35"/>
    <mergeCell ref="B118:K118"/>
    <mergeCell ref="A36:A40"/>
    <mergeCell ref="B36:B40"/>
    <mergeCell ref="B43:B44"/>
    <mergeCell ref="B47:B48"/>
    <mergeCell ref="A49:K49"/>
    <mergeCell ref="A53:A63"/>
    <mergeCell ref="A72:K72"/>
    <mergeCell ref="B93:K93"/>
    <mergeCell ref="A97:K97"/>
    <mergeCell ref="A100:K100"/>
    <mergeCell ref="B102:L102"/>
    <mergeCell ref="B20:G20"/>
    <mergeCell ref="I20:J20"/>
    <mergeCell ref="A21:K21"/>
    <mergeCell ref="A23:A26"/>
    <mergeCell ref="B23:B26"/>
    <mergeCell ref="U16:W16"/>
    <mergeCell ref="O18:Q18"/>
    <mergeCell ref="R18:T18"/>
    <mergeCell ref="U18:W18"/>
    <mergeCell ref="B19:H19"/>
    <mergeCell ref="L16:L17"/>
    <mergeCell ref="M16:M17"/>
    <mergeCell ref="N16:N17"/>
    <mergeCell ref="O16:Q16"/>
    <mergeCell ref="R16:T16"/>
    <mergeCell ref="Q13:R13"/>
    <mergeCell ref="E14:H14"/>
    <mergeCell ref="L14:P14"/>
    <mergeCell ref="Q14:R14"/>
    <mergeCell ref="L15:W15"/>
    <mergeCell ref="A6:W6"/>
    <mergeCell ref="A8:W8"/>
    <mergeCell ref="A10:W10"/>
    <mergeCell ref="A13:A17"/>
    <mergeCell ref="B13:B17"/>
    <mergeCell ref="C13:C17"/>
    <mergeCell ref="D13:D17"/>
    <mergeCell ref="E13:G13"/>
    <mergeCell ref="I13:I17"/>
    <mergeCell ref="J13:J17"/>
    <mergeCell ref="S14:W14"/>
    <mergeCell ref="E15:E17"/>
    <mergeCell ref="F15:F17"/>
    <mergeCell ref="G15:G17"/>
    <mergeCell ref="H15:H17"/>
    <mergeCell ref="K13:K1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6"/>
  <sheetViews>
    <sheetView topLeftCell="A236" workbookViewId="0">
      <selection activeCell="Q178" sqref="Q178"/>
    </sheetView>
  </sheetViews>
  <sheetFormatPr defaultRowHeight="12.75" x14ac:dyDescent="0.25"/>
  <cols>
    <col min="1" max="1" width="5.42578125" style="2" customWidth="1"/>
    <col min="2" max="2" width="24.85546875" style="2" customWidth="1"/>
    <col min="3" max="3" width="12.5703125" style="2" customWidth="1"/>
    <col min="4" max="4" width="9.5703125" style="2" customWidth="1"/>
    <col min="5" max="5" width="6.140625" style="2" customWidth="1"/>
    <col min="6" max="6" width="6.85546875" style="2" customWidth="1"/>
    <col min="7" max="7" width="9.85546875" style="2" customWidth="1"/>
    <col min="8" max="8" width="5.5703125" style="2" customWidth="1"/>
    <col min="9" max="9" width="13.5703125" style="2" customWidth="1"/>
    <col min="10" max="10" width="11.5703125" style="2" customWidth="1"/>
    <col min="11" max="11" width="9" style="2" customWidth="1"/>
    <col min="12" max="12" width="2.5703125" style="2" customWidth="1"/>
    <col min="13" max="13" width="8.85546875" style="2" customWidth="1"/>
    <col min="14" max="14" width="2.42578125" style="2" customWidth="1"/>
    <col min="15" max="15" width="9.140625" style="2" customWidth="1"/>
    <col min="16" max="16" width="9" style="2" customWidth="1"/>
    <col min="17" max="17" width="8.85546875" style="2" customWidth="1"/>
    <col min="18" max="19" width="9.5703125" style="2" customWidth="1"/>
    <col min="20" max="20" width="9.42578125" style="2" customWidth="1"/>
    <col min="21" max="22" width="9.140625" style="2" customWidth="1"/>
    <col min="23" max="23" width="8" style="2" customWidth="1"/>
    <col min="24" max="24" width="1" style="2" customWidth="1"/>
    <col min="25" max="256" width="9.140625" style="2"/>
    <col min="257" max="257" width="5.42578125" style="2" customWidth="1"/>
    <col min="258" max="258" width="24.85546875" style="2" customWidth="1"/>
    <col min="259" max="259" width="12.5703125" style="2" customWidth="1"/>
    <col min="260" max="260" width="9.5703125" style="2" customWidth="1"/>
    <col min="261" max="261" width="6.140625" style="2" customWidth="1"/>
    <col min="262" max="262" width="6.85546875" style="2" customWidth="1"/>
    <col min="263" max="263" width="9.85546875" style="2" customWidth="1"/>
    <col min="264" max="264" width="5.5703125" style="2" customWidth="1"/>
    <col min="265" max="265" width="13.5703125" style="2" customWidth="1"/>
    <col min="266" max="266" width="11.5703125" style="2" customWidth="1"/>
    <col min="267" max="267" width="9" style="2" customWidth="1"/>
    <col min="268" max="268" width="2.5703125" style="2" customWidth="1"/>
    <col min="269" max="269" width="8.85546875" style="2" customWidth="1"/>
    <col min="270" max="270" width="2.42578125" style="2" customWidth="1"/>
    <col min="271" max="271" width="9.140625" style="2" customWidth="1"/>
    <col min="272" max="272" width="9" style="2" customWidth="1"/>
    <col min="273" max="273" width="8.85546875" style="2" customWidth="1"/>
    <col min="274" max="275" width="9.5703125" style="2" customWidth="1"/>
    <col min="276" max="276" width="9.42578125" style="2" customWidth="1"/>
    <col min="277" max="278" width="9.140625" style="2" customWidth="1"/>
    <col min="279" max="279" width="8" style="2" customWidth="1"/>
    <col min="280" max="280" width="1" style="2" customWidth="1"/>
    <col min="281" max="512" width="9.140625" style="2"/>
    <col min="513" max="513" width="5.42578125" style="2" customWidth="1"/>
    <col min="514" max="514" width="24.85546875" style="2" customWidth="1"/>
    <col min="515" max="515" width="12.5703125" style="2" customWidth="1"/>
    <col min="516" max="516" width="9.5703125" style="2" customWidth="1"/>
    <col min="517" max="517" width="6.140625" style="2" customWidth="1"/>
    <col min="518" max="518" width="6.85546875" style="2" customWidth="1"/>
    <col min="519" max="519" width="9.85546875" style="2" customWidth="1"/>
    <col min="520" max="520" width="5.5703125" style="2" customWidth="1"/>
    <col min="521" max="521" width="13.5703125" style="2" customWidth="1"/>
    <col min="522" max="522" width="11.5703125" style="2" customWidth="1"/>
    <col min="523" max="523" width="9" style="2" customWidth="1"/>
    <col min="524" max="524" width="2.5703125" style="2" customWidth="1"/>
    <col min="525" max="525" width="8.85546875" style="2" customWidth="1"/>
    <col min="526" max="526" width="2.42578125" style="2" customWidth="1"/>
    <col min="527" max="527" width="9.140625" style="2" customWidth="1"/>
    <col min="528" max="528" width="9" style="2" customWidth="1"/>
    <col min="529" max="529" width="8.85546875" style="2" customWidth="1"/>
    <col min="530" max="531" width="9.5703125" style="2" customWidth="1"/>
    <col min="532" max="532" width="9.42578125" style="2" customWidth="1"/>
    <col min="533" max="534" width="9.140625" style="2" customWidth="1"/>
    <col min="535" max="535" width="8" style="2" customWidth="1"/>
    <col min="536" max="536" width="1" style="2" customWidth="1"/>
    <col min="537" max="768" width="9.140625" style="2"/>
    <col min="769" max="769" width="5.42578125" style="2" customWidth="1"/>
    <col min="770" max="770" width="24.85546875" style="2" customWidth="1"/>
    <col min="771" max="771" width="12.5703125" style="2" customWidth="1"/>
    <col min="772" max="772" width="9.5703125" style="2" customWidth="1"/>
    <col min="773" max="773" width="6.140625" style="2" customWidth="1"/>
    <col min="774" max="774" width="6.85546875" style="2" customWidth="1"/>
    <col min="775" max="775" width="9.85546875" style="2" customWidth="1"/>
    <col min="776" max="776" width="5.5703125" style="2" customWidth="1"/>
    <col min="777" max="777" width="13.5703125" style="2" customWidth="1"/>
    <col min="778" max="778" width="11.5703125" style="2" customWidth="1"/>
    <col min="779" max="779" width="9" style="2" customWidth="1"/>
    <col min="780" max="780" width="2.5703125" style="2" customWidth="1"/>
    <col min="781" max="781" width="8.85546875" style="2" customWidth="1"/>
    <col min="782" max="782" width="2.42578125" style="2" customWidth="1"/>
    <col min="783" max="783" width="9.140625" style="2" customWidth="1"/>
    <col min="784" max="784" width="9" style="2" customWidth="1"/>
    <col min="785" max="785" width="8.85546875" style="2" customWidth="1"/>
    <col min="786" max="787" width="9.5703125" style="2" customWidth="1"/>
    <col min="788" max="788" width="9.42578125" style="2" customWidth="1"/>
    <col min="789" max="790" width="9.140625" style="2" customWidth="1"/>
    <col min="791" max="791" width="8" style="2" customWidth="1"/>
    <col min="792" max="792" width="1" style="2" customWidth="1"/>
    <col min="793" max="1024" width="9.140625" style="2"/>
    <col min="1025" max="1025" width="5.42578125" style="2" customWidth="1"/>
    <col min="1026" max="1026" width="24.85546875" style="2" customWidth="1"/>
    <col min="1027" max="1027" width="12.5703125" style="2" customWidth="1"/>
    <col min="1028" max="1028" width="9.5703125" style="2" customWidth="1"/>
    <col min="1029" max="1029" width="6.140625" style="2" customWidth="1"/>
    <col min="1030" max="1030" width="6.85546875" style="2" customWidth="1"/>
    <col min="1031" max="1031" width="9.85546875" style="2" customWidth="1"/>
    <col min="1032" max="1032" width="5.5703125" style="2" customWidth="1"/>
    <col min="1033" max="1033" width="13.5703125" style="2" customWidth="1"/>
    <col min="1034" max="1034" width="11.5703125" style="2" customWidth="1"/>
    <col min="1035" max="1035" width="9" style="2" customWidth="1"/>
    <col min="1036" max="1036" width="2.5703125" style="2" customWidth="1"/>
    <col min="1037" max="1037" width="8.85546875" style="2" customWidth="1"/>
    <col min="1038" max="1038" width="2.42578125" style="2" customWidth="1"/>
    <col min="1039" max="1039" width="9.140625" style="2" customWidth="1"/>
    <col min="1040" max="1040" width="9" style="2" customWidth="1"/>
    <col min="1041" max="1041" width="8.85546875" style="2" customWidth="1"/>
    <col min="1042" max="1043" width="9.5703125" style="2" customWidth="1"/>
    <col min="1044" max="1044" width="9.42578125" style="2" customWidth="1"/>
    <col min="1045" max="1046" width="9.140625" style="2" customWidth="1"/>
    <col min="1047" max="1047" width="8" style="2" customWidth="1"/>
    <col min="1048" max="1048" width="1" style="2" customWidth="1"/>
    <col min="1049" max="1280" width="9.140625" style="2"/>
    <col min="1281" max="1281" width="5.42578125" style="2" customWidth="1"/>
    <col min="1282" max="1282" width="24.85546875" style="2" customWidth="1"/>
    <col min="1283" max="1283" width="12.5703125" style="2" customWidth="1"/>
    <col min="1284" max="1284" width="9.5703125" style="2" customWidth="1"/>
    <col min="1285" max="1285" width="6.140625" style="2" customWidth="1"/>
    <col min="1286" max="1286" width="6.85546875" style="2" customWidth="1"/>
    <col min="1287" max="1287" width="9.85546875" style="2" customWidth="1"/>
    <col min="1288" max="1288" width="5.5703125" style="2" customWidth="1"/>
    <col min="1289" max="1289" width="13.5703125" style="2" customWidth="1"/>
    <col min="1290" max="1290" width="11.5703125" style="2" customWidth="1"/>
    <col min="1291" max="1291" width="9" style="2" customWidth="1"/>
    <col min="1292" max="1292" width="2.5703125" style="2" customWidth="1"/>
    <col min="1293" max="1293" width="8.85546875" style="2" customWidth="1"/>
    <col min="1294" max="1294" width="2.42578125" style="2" customWidth="1"/>
    <col min="1295" max="1295" width="9.140625" style="2" customWidth="1"/>
    <col min="1296" max="1296" width="9" style="2" customWidth="1"/>
    <col min="1297" max="1297" width="8.85546875" style="2" customWidth="1"/>
    <col min="1298" max="1299" width="9.5703125" style="2" customWidth="1"/>
    <col min="1300" max="1300" width="9.42578125" style="2" customWidth="1"/>
    <col min="1301" max="1302" width="9.140625" style="2" customWidth="1"/>
    <col min="1303" max="1303" width="8" style="2" customWidth="1"/>
    <col min="1304" max="1304" width="1" style="2" customWidth="1"/>
    <col min="1305" max="1536" width="9.140625" style="2"/>
    <col min="1537" max="1537" width="5.42578125" style="2" customWidth="1"/>
    <col min="1538" max="1538" width="24.85546875" style="2" customWidth="1"/>
    <col min="1539" max="1539" width="12.5703125" style="2" customWidth="1"/>
    <col min="1540" max="1540" width="9.5703125" style="2" customWidth="1"/>
    <col min="1541" max="1541" width="6.140625" style="2" customWidth="1"/>
    <col min="1542" max="1542" width="6.85546875" style="2" customWidth="1"/>
    <col min="1543" max="1543" width="9.85546875" style="2" customWidth="1"/>
    <col min="1544" max="1544" width="5.5703125" style="2" customWidth="1"/>
    <col min="1545" max="1545" width="13.5703125" style="2" customWidth="1"/>
    <col min="1546" max="1546" width="11.5703125" style="2" customWidth="1"/>
    <col min="1547" max="1547" width="9" style="2" customWidth="1"/>
    <col min="1548" max="1548" width="2.5703125" style="2" customWidth="1"/>
    <col min="1549" max="1549" width="8.85546875" style="2" customWidth="1"/>
    <col min="1550" max="1550" width="2.42578125" style="2" customWidth="1"/>
    <col min="1551" max="1551" width="9.140625" style="2" customWidth="1"/>
    <col min="1552" max="1552" width="9" style="2" customWidth="1"/>
    <col min="1553" max="1553" width="8.85546875" style="2" customWidth="1"/>
    <col min="1554" max="1555" width="9.5703125" style="2" customWidth="1"/>
    <col min="1556" max="1556" width="9.42578125" style="2" customWidth="1"/>
    <col min="1557" max="1558" width="9.140625" style="2" customWidth="1"/>
    <col min="1559" max="1559" width="8" style="2" customWidth="1"/>
    <col min="1560" max="1560" width="1" style="2" customWidth="1"/>
    <col min="1561" max="1792" width="9.140625" style="2"/>
    <col min="1793" max="1793" width="5.42578125" style="2" customWidth="1"/>
    <col min="1794" max="1794" width="24.85546875" style="2" customWidth="1"/>
    <col min="1795" max="1795" width="12.5703125" style="2" customWidth="1"/>
    <col min="1796" max="1796" width="9.5703125" style="2" customWidth="1"/>
    <col min="1797" max="1797" width="6.140625" style="2" customWidth="1"/>
    <col min="1798" max="1798" width="6.85546875" style="2" customWidth="1"/>
    <col min="1799" max="1799" width="9.85546875" style="2" customWidth="1"/>
    <col min="1800" max="1800" width="5.5703125" style="2" customWidth="1"/>
    <col min="1801" max="1801" width="13.5703125" style="2" customWidth="1"/>
    <col min="1802" max="1802" width="11.5703125" style="2" customWidth="1"/>
    <col min="1803" max="1803" width="9" style="2" customWidth="1"/>
    <col min="1804" max="1804" width="2.5703125" style="2" customWidth="1"/>
    <col min="1805" max="1805" width="8.85546875" style="2" customWidth="1"/>
    <col min="1806" max="1806" width="2.42578125" style="2" customWidth="1"/>
    <col min="1807" max="1807" width="9.140625" style="2" customWidth="1"/>
    <col min="1808" max="1808" width="9" style="2" customWidth="1"/>
    <col min="1809" max="1809" width="8.85546875" style="2" customWidth="1"/>
    <col min="1810" max="1811" width="9.5703125" style="2" customWidth="1"/>
    <col min="1812" max="1812" width="9.42578125" style="2" customWidth="1"/>
    <col min="1813" max="1814" width="9.140625" style="2" customWidth="1"/>
    <col min="1815" max="1815" width="8" style="2" customWidth="1"/>
    <col min="1816" max="1816" width="1" style="2" customWidth="1"/>
    <col min="1817" max="2048" width="9.140625" style="2"/>
    <col min="2049" max="2049" width="5.42578125" style="2" customWidth="1"/>
    <col min="2050" max="2050" width="24.85546875" style="2" customWidth="1"/>
    <col min="2051" max="2051" width="12.5703125" style="2" customWidth="1"/>
    <col min="2052" max="2052" width="9.5703125" style="2" customWidth="1"/>
    <col min="2053" max="2053" width="6.140625" style="2" customWidth="1"/>
    <col min="2054" max="2054" width="6.85546875" style="2" customWidth="1"/>
    <col min="2055" max="2055" width="9.85546875" style="2" customWidth="1"/>
    <col min="2056" max="2056" width="5.5703125" style="2" customWidth="1"/>
    <col min="2057" max="2057" width="13.5703125" style="2" customWidth="1"/>
    <col min="2058" max="2058" width="11.5703125" style="2" customWidth="1"/>
    <col min="2059" max="2059" width="9" style="2" customWidth="1"/>
    <col min="2060" max="2060" width="2.5703125" style="2" customWidth="1"/>
    <col min="2061" max="2061" width="8.85546875" style="2" customWidth="1"/>
    <col min="2062" max="2062" width="2.42578125" style="2" customWidth="1"/>
    <col min="2063" max="2063" width="9.140625" style="2" customWidth="1"/>
    <col min="2064" max="2064" width="9" style="2" customWidth="1"/>
    <col min="2065" max="2065" width="8.85546875" style="2" customWidth="1"/>
    <col min="2066" max="2067" width="9.5703125" style="2" customWidth="1"/>
    <col min="2068" max="2068" width="9.42578125" style="2" customWidth="1"/>
    <col min="2069" max="2070" width="9.140625" style="2" customWidth="1"/>
    <col min="2071" max="2071" width="8" style="2" customWidth="1"/>
    <col min="2072" max="2072" width="1" style="2" customWidth="1"/>
    <col min="2073" max="2304" width="9.140625" style="2"/>
    <col min="2305" max="2305" width="5.42578125" style="2" customWidth="1"/>
    <col min="2306" max="2306" width="24.85546875" style="2" customWidth="1"/>
    <col min="2307" max="2307" width="12.5703125" style="2" customWidth="1"/>
    <col min="2308" max="2308" width="9.5703125" style="2" customWidth="1"/>
    <col min="2309" max="2309" width="6.140625" style="2" customWidth="1"/>
    <col min="2310" max="2310" width="6.85546875" style="2" customWidth="1"/>
    <col min="2311" max="2311" width="9.85546875" style="2" customWidth="1"/>
    <col min="2312" max="2312" width="5.5703125" style="2" customWidth="1"/>
    <col min="2313" max="2313" width="13.5703125" style="2" customWidth="1"/>
    <col min="2314" max="2314" width="11.5703125" style="2" customWidth="1"/>
    <col min="2315" max="2315" width="9" style="2" customWidth="1"/>
    <col min="2316" max="2316" width="2.5703125" style="2" customWidth="1"/>
    <col min="2317" max="2317" width="8.85546875" style="2" customWidth="1"/>
    <col min="2318" max="2318" width="2.42578125" style="2" customWidth="1"/>
    <col min="2319" max="2319" width="9.140625" style="2" customWidth="1"/>
    <col min="2320" max="2320" width="9" style="2" customWidth="1"/>
    <col min="2321" max="2321" width="8.85546875" style="2" customWidth="1"/>
    <col min="2322" max="2323" width="9.5703125" style="2" customWidth="1"/>
    <col min="2324" max="2324" width="9.42578125" style="2" customWidth="1"/>
    <col min="2325" max="2326" width="9.140625" style="2" customWidth="1"/>
    <col min="2327" max="2327" width="8" style="2" customWidth="1"/>
    <col min="2328" max="2328" width="1" style="2" customWidth="1"/>
    <col min="2329" max="2560" width="9.140625" style="2"/>
    <col min="2561" max="2561" width="5.42578125" style="2" customWidth="1"/>
    <col min="2562" max="2562" width="24.85546875" style="2" customWidth="1"/>
    <col min="2563" max="2563" width="12.5703125" style="2" customWidth="1"/>
    <col min="2564" max="2564" width="9.5703125" style="2" customWidth="1"/>
    <col min="2565" max="2565" width="6.140625" style="2" customWidth="1"/>
    <col min="2566" max="2566" width="6.85546875" style="2" customWidth="1"/>
    <col min="2567" max="2567" width="9.85546875" style="2" customWidth="1"/>
    <col min="2568" max="2568" width="5.5703125" style="2" customWidth="1"/>
    <col min="2569" max="2569" width="13.5703125" style="2" customWidth="1"/>
    <col min="2570" max="2570" width="11.5703125" style="2" customWidth="1"/>
    <col min="2571" max="2571" width="9" style="2" customWidth="1"/>
    <col min="2572" max="2572" width="2.5703125" style="2" customWidth="1"/>
    <col min="2573" max="2573" width="8.85546875" style="2" customWidth="1"/>
    <col min="2574" max="2574" width="2.42578125" style="2" customWidth="1"/>
    <col min="2575" max="2575" width="9.140625" style="2" customWidth="1"/>
    <col min="2576" max="2576" width="9" style="2" customWidth="1"/>
    <col min="2577" max="2577" width="8.85546875" style="2" customWidth="1"/>
    <col min="2578" max="2579" width="9.5703125" style="2" customWidth="1"/>
    <col min="2580" max="2580" width="9.42578125" style="2" customWidth="1"/>
    <col min="2581" max="2582" width="9.140625" style="2" customWidth="1"/>
    <col min="2583" max="2583" width="8" style="2" customWidth="1"/>
    <col min="2584" max="2584" width="1" style="2" customWidth="1"/>
    <col min="2585" max="2816" width="9.140625" style="2"/>
    <col min="2817" max="2817" width="5.42578125" style="2" customWidth="1"/>
    <col min="2818" max="2818" width="24.85546875" style="2" customWidth="1"/>
    <col min="2819" max="2819" width="12.5703125" style="2" customWidth="1"/>
    <col min="2820" max="2820" width="9.5703125" style="2" customWidth="1"/>
    <col min="2821" max="2821" width="6.140625" style="2" customWidth="1"/>
    <col min="2822" max="2822" width="6.85546875" style="2" customWidth="1"/>
    <col min="2823" max="2823" width="9.85546875" style="2" customWidth="1"/>
    <col min="2824" max="2824" width="5.5703125" style="2" customWidth="1"/>
    <col min="2825" max="2825" width="13.5703125" style="2" customWidth="1"/>
    <col min="2826" max="2826" width="11.5703125" style="2" customWidth="1"/>
    <col min="2827" max="2827" width="9" style="2" customWidth="1"/>
    <col min="2828" max="2828" width="2.5703125" style="2" customWidth="1"/>
    <col min="2829" max="2829" width="8.85546875" style="2" customWidth="1"/>
    <col min="2830" max="2830" width="2.42578125" style="2" customWidth="1"/>
    <col min="2831" max="2831" width="9.140625" style="2" customWidth="1"/>
    <col min="2832" max="2832" width="9" style="2" customWidth="1"/>
    <col min="2833" max="2833" width="8.85546875" style="2" customWidth="1"/>
    <col min="2834" max="2835" width="9.5703125" style="2" customWidth="1"/>
    <col min="2836" max="2836" width="9.42578125" style="2" customWidth="1"/>
    <col min="2837" max="2838" width="9.140625" style="2" customWidth="1"/>
    <col min="2839" max="2839" width="8" style="2" customWidth="1"/>
    <col min="2840" max="2840" width="1" style="2" customWidth="1"/>
    <col min="2841" max="3072" width="9.140625" style="2"/>
    <col min="3073" max="3073" width="5.42578125" style="2" customWidth="1"/>
    <col min="3074" max="3074" width="24.85546875" style="2" customWidth="1"/>
    <col min="3075" max="3075" width="12.5703125" style="2" customWidth="1"/>
    <col min="3076" max="3076" width="9.5703125" style="2" customWidth="1"/>
    <col min="3077" max="3077" width="6.140625" style="2" customWidth="1"/>
    <col min="3078" max="3078" width="6.85546875" style="2" customWidth="1"/>
    <col min="3079" max="3079" width="9.85546875" style="2" customWidth="1"/>
    <col min="3080" max="3080" width="5.5703125" style="2" customWidth="1"/>
    <col min="3081" max="3081" width="13.5703125" style="2" customWidth="1"/>
    <col min="3082" max="3082" width="11.5703125" style="2" customWidth="1"/>
    <col min="3083" max="3083" width="9" style="2" customWidth="1"/>
    <col min="3084" max="3084" width="2.5703125" style="2" customWidth="1"/>
    <col min="3085" max="3085" width="8.85546875" style="2" customWidth="1"/>
    <col min="3086" max="3086" width="2.42578125" style="2" customWidth="1"/>
    <col min="3087" max="3087" width="9.140625" style="2" customWidth="1"/>
    <col min="3088" max="3088" width="9" style="2" customWidth="1"/>
    <col min="3089" max="3089" width="8.85546875" style="2" customWidth="1"/>
    <col min="3090" max="3091" width="9.5703125" style="2" customWidth="1"/>
    <col min="3092" max="3092" width="9.42578125" style="2" customWidth="1"/>
    <col min="3093" max="3094" width="9.140625" style="2" customWidth="1"/>
    <col min="3095" max="3095" width="8" style="2" customWidth="1"/>
    <col min="3096" max="3096" width="1" style="2" customWidth="1"/>
    <col min="3097" max="3328" width="9.140625" style="2"/>
    <col min="3329" max="3329" width="5.42578125" style="2" customWidth="1"/>
    <col min="3330" max="3330" width="24.85546875" style="2" customWidth="1"/>
    <col min="3331" max="3331" width="12.5703125" style="2" customWidth="1"/>
    <col min="3332" max="3332" width="9.5703125" style="2" customWidth="1"/>
    <col min="3333" max="3333" width="6.140625" style="2" customWidth="1"/>
    <col min="3334" max="3334" width="6.85546875" style="2" customWidth="1"/>
    <col min="3335" max="3335" width="9.85546875" style="2" customWidth="1"/>
    <col min="3336" max="3336" width="5.5703125" style="2" customWidth="1"/>
    <col min="3337" max="3337" width="13.5703125" style="2" customWidth="1"/>
    <col min="3338" max="3338" width="11.5703125" style="2" customWidth="1"/>
    <col min="3339" max="3339" width="9" style="2" customWidth="1"/>
    <col min="3340" max="3340" width="2.5703125" style="2" customWidth="1"/>
    <col min="3341" max="3341" width="8.85546875" style="2" customWidth="1"/>
    <col min="3342" max="3342" width="2.42578125" style="2" customWidth="1"/>
    <col min="3343" max="3343" width="9.140625" style="2" customWidth="1"/>
    <col min="3344" max="3344" width="9" style="2" customWidth="1"/>
    <col min="3345" max="3345" width="8.85546875" style="2" customWidth="1"/>
    <col min="3346" max="3347" width="9.5703125" style="2" customWidth="1"/>
    <col min="3348" max="3348" width="9.42578125" style="2" customWidth="1"/>
    <col min="3349" max="3350" width="9.140625" style="2" customWidth="1"/>
    <col min="3351" max="3351" width="8" style="2" customWidth="1"/>
    <col min="3352" max="3352" width="1" style="2" customWidth="1"/>
    <col min="3353" max="3584" width="9.140625" style="2"/>
    <col min="3585" max="3585" width="5.42578125" style="2" customWidth="1"/>
    <col min="3586" max="3586" width="24.85546875" style="2" customWidth="1"/>
    <col min="3587" max="3587" width="12.5703125" style="2" customWidth="1"/>
    <col min="3588" max="3588" width="9.5703125" style="2" customWidth="1"/>
    <col min="3589" max="3589" width="6.140625" style="2" customWidth="1"/>
    <col min="3590" max="3590" width="6.85546875" style="2" customWidth="1"/>
    <col min="3591" max="3591" width="9.85546875" style="2" customWidth="1"/>
    <col min="3592" max="3592" width="5.5703125" style="2" customWidth="1"/>
    <col min="3593" max="3593" width="13.5703125" style="2" customWidth="1"/>
    <col min="3594" max="3594" width="11.5703125" style="2" customWidth="1"/>
    <col min="3595" max="3595" width="9" style="2" customWidth="1"/>
    <col min="3596" max="3596" width="2.5703125" style="2" customWidth="1"/>
    <col min="3597" max="3597" width="8.85546875" style="2" customWidth="1"/>
    <col min="3598" max="3598" width="2.42578125" style="2" customWidth="1"/>
    <col min="3599" max="3599" width="9.140625" style="2" customWidth="1"/>
    <col min="3600" max="3600" width="9" style="2" customWidth="1"/>
    <col min="3601" max="3601" width="8.85546875" style="2" customWidth="1"/>
    <col min="3602" max="3603" width="9.5703125" style="2" customWidth="1"/>
    <col min="3604" max="3604" width="9.42578125" style="2" customWidth="1"/>
    <col min="3605" max="3606" width="9.140625" style="2" customWidth="1"/>
    <col min="3607" max="3607" width="8" style="2" customWidth="1"/>
    <col min="3608" max="3608" width="1" style="2" customWidth="1"/>
    <col min="3609" max="3840" width="9.140625" style="2"/>
    <col min="3841" max="3841" width="5.42578125" style="2" customWidth="1"/>
    <col min="3842" max="3842" width="24.85546875" style="2" customWidth="1"/>
    <col min="3843" max="3843" width="12.5703125" style="2" customWidth="1"/>
    <col min="3844" max="3844" width="9.5703125" style="2" customWidth="1"/>
    <col min="3845" max="3845" width="6.140625" style="2" customWidth="1"/>
    <col min="3846" max="3846" width="6.85546875" style="2" customWidth="1"/>
    <col min="3847" max="3847" width="9.85546875" style="2" customWidth="1"/>
    <col min="3848" max="3848" width="5.5703125" style="2" customWidth="1"/>
    <col min="3849" max="3849" width="13.5703125" style="2" customWidth="1"/>
    <col min="3850" max="3850" width="11.5703125" style="2" customWidth="1"/>
    <col min="3851" max="3851" width="9" style="2" customWidth="1"/>
    <col min="3852" max="3852" width="2.5703125" style="2" customWidth="1"/>
    <col min="3853" max="3853" width="8.85546875" style="2" customWidth="1"/>
    <col min="3854" max="3854" width="2.42578125" style="2" customWidth="1"/>
    <col min="3855" max="3855" width="9.140625" style="2" customWidth="1"/>
    <col min="3856" max="3856" width="9" style="2" customWidth="1"/>
    <col min="3857" max="3857" width="8.85546875" style="2" customWidth="1"/>
    <col min="3858" max="3859" width="9.5703125" style="2" customWidth="1"/>
    <col min="3860" max="3860" width="9.42578125" style="2" customWidth="1"/>
    <col min="3861" max="3862" width="9.140625" style="2" customWidth="1"/>
    <col min="3863" max="3863" width="8" style="2" customWidth="1"/>
    <col min="3864" max="3864" width="1" style="2" customWidth="1"/>
    <col min="3865" max="4096" width="9.140625" style="2"/>
    <col min="4097" max="4097" width="5.42578125" style="2" customWidth="1"/>
    <col min="4098" max="4098" width="24.85546875" style="2" customWidth="1"/>
    <col min="4099" max="4099" width="12.5703125" style="2" customWidth="1"/>
    <col min="4100" max="4100" width="9.5703125" style="2" customWidth="1"/>
    <col min="4101" max="4101" width="6.140625" style="2" customWidth="1"/>
    <col min="4102" max="4102" width="6.85546875" style="2" customWidth="1"/>
    <col min="4103" max="4103" width="9.85546875" style="2" customWidth="1"/>
    <col min="4104" max="4104" width="5.5703125" style="2" customWidth="1"/>
    <col min="4105" max="4105" width="13.5703125" style="2" customWidth="1"/>
    <col min="4106" max="4106" width="11.5703125" style="2" customWidth="1"/>
    <col min="4107" max="4107" width="9" style="2" customWidth="1"/>
    <col min="4108" max="4108" width="2.5703125" style="2" customWidth="1"/>
    <col min="4109" max="4109" width="8.85546875" style="2" customWidth="1"/>
    <col min="4110" max="4110" width="2.42578125" style="2" customWidth="1"/>
    <col min="4111" max="4111" width="9.140625" style="2" customWidth="1"/>
    <col min="4112" max="4112" width="9" style="2" customWidth="1"/>
    <col min="4113" max="4113" width="8.85546875" style="2" customWidth="1"/>
    <col min="4114" max="4115" width="9.5703125" style="2" customWidth="1"/>
    <col min="4116" max="4116" width="9.42578125" style="2" customWidth="1"/>
    <col min="4117" max="4118" width="9.140625" style="2" customWidth="1"/>
    <col min="4119" max="4119" width="8" style="2" customWidth="1"/>
    <col min="4120" max="4120" width="1" style="2" customWidth="1"/>
    <col min="4121" max="4352" width="9.140625" style="2"/>
    <col min="4353" max="4353" width="5.42578125" style="2" customWidth="1"/>
    <col min="4354" max="4354" width="24.85546875" style="2" customWidth="1"/>
    <col min="4355" max="4355" width="12.5703125" style="2" customWidth="1"/>
    <col min="4356" max="4356" width="9.5703125" style="2" customWidth="1"/>
    <col min="4357" max="4357" width="6.140625" style="2" customWidth="1"/>
    <col min="4358" max="4358" width="6.85546875" style="2" customWidth="1"/>
    <col min="4359" max="4359" width="9.85546875" style="2" customWidth="1"/>
    <col min="4360" max="4360" width="5.5703125" style="2" customWidth="1"/>
    <col min="4361" max="4361" width="13.5703125" style="2" customWidth="1"/>
    <col min="4362" max="4362" width="11.5703125" style="2" customWidth="1"/>
    <col min="4363" max="4363" width="9" style="2" customWidth="1"/>
    <col min="4364" max="4364" width="2.5703125" style="2" customWidth="1"/>
    <col min="4365" max="4365" width="8.85546875" style="2" customWidth="1"/>
    <col min="4366" max="4366" width="2.42578125" style="2" customWidth="1"/>
    <col min="4367" max="4367" width="9.140625" style="2" customWidth="1"/>
    <col min="4368" max="4368" width="9" style="2" customWidth="1"/>
    <col min="4369" max="4369" width="8.85546875" style="2" customWidth="1"/>
    <col min="4370" max="4371" width="9.5703125" style="2" customWidth="1"/>
    <col min="4372" max="4372" width="9.42578125" style="2" customWidth="1"/>
    <col min="4373" max="4374" width="9.140625" style="2" customWidth="1"/>
    <col min="4375" max="4375" width="8" style="2" customWidth="1"/>
    <col min="4376" max="4376" width="1" style="2" customWidth="1"/>
    <col min="4377" max="4608" width="9.140625" style="2"/>
    <col min="4609" max="4609" width="5.42578125" style="2" customWidth="1"/>
    <col min="4610" max="4610" width="24.85546875" style="2" customWidth="1"/>
    <col min="4611" max="4611" width="12.5703125" style="2" customWidth="1"/>
    <col min="4612" max="4612" width="9.5703125" style="2" customWidth="1"/>
    <col min="4613" max="4613" width="6.140625" style="2" customWidth="1"/>
    <col min="4614" max="4614" width="6.85546875" style="2" customWidth="1"/>
    <col min="4615" max="4615" width="9.85546875" style="2" customWidth="1"/>
    <col min="4616" max="4616" width="5.5703125" style="2" customWidth="1"/>
    <col min="4617" max="4617" width="13.5703125" style="2" customWidth="1"/>
    <col min="4618" max="4618" width="11.5703125" style="2" customWidth="1"/>
    <col min="4619" max="4619" width="9" style="2" customWidth="1"/>
    <col min="4620" max="4620" width="2.5703125" style="2" customWidth="1"/>
    <col min="4621" max="4621" width="8.85546875" style="2" customWidth="1"/>
    <col min="4622" max="4622" width="2.42578125" style="2" customWidth="1"/>
    <col min="4623" max="4623" width="9.140625" style="2" customWidth="1"/>
    <col min="4624" max="4624" width="9" style="2" customWidth="1"/>
    <col min="4625" max="4625" width="8.85546875" style="2" customWidth="1"/>
    <col min="4626" max="4627" width="9.5703125" style="2" customWidth="1"/>
    <col min="4628" max="4628" width="9.42578125" style="2" customWidth="1"/>
    <col min="4629" max="4630" width="9.140625" style="2" customWidth="1"/>
    <col min="4631" max="4631" width="8" style="2" customWidth="1"/>
    <col min="4632" max="4632" width="1" style="2" customWidth="1"/>
    <col min="4633" max="4864" width="9.140625" style="2"/>
    <col min="4865" max="4865" width="5.42578125" style="2" customWidth="1"/>
    <col min="4866" max="4866" width="24.85546875" style="2" customWidth="1"/>
    <col min="4867" max="4867" width="12.5703125" style="2" customWidth="1"/>
    <col min="4868" max="4868" width="9.5703125" style="2" customWidth="1"/>
    <col min="4869" max="4869" width="6.140625" style="2" customWidth="1"/>
    <col min="4870" max="4870" width="6.85546875" style="2" customWidth="1"/>
    <col min="4871" max="4871" width="9.85546875" style="2" customWidth="1"/>
    <col min="4872" max="4872" width="5.5703125" style="2" customWidth="1"/>
    <col min="4873" max="4873" width="13.5703125" style="2" customWidth="1"/>
    <col min="4874" max="4874" width="11.5703125" style="2" customWidth="1"/>
    <col min="4875" max="4875" width="9" style="2" customWidth="1"/>
    <col min="4876" max="4876" width="2.5703125" style="2" customWidth="1"/>
    <col min="4877" max="4877" width="8.85546875" style="2" customWidth="1"/>
    <col min="4878" max="4878" width="2.42578125" style="2" customWidth="1"/>
    <col min="4879" max="4879" width="9.140625" style="2" customWidth="1"/>
    <col min="4880" max="4880" width="9" style="2" customWidth="1"/>
    <col min="4881" max="4881" width="8.85546875" style="2" customWidth="1"/>
    <col min="4882" max="4883" width="9.5703125" style="2" customWidth="1"/>
    <col min="4884" max="4884" width="9.42578125" style="2" customWidth="1"/>
    <col min="4885" max="4886" width="9.140625" style="2" customWidth="1"/>
    <col min="4887" max="4887" width="8" style="2" customWidth="1"/>
    <col min="4888" max="4888" width="1" style="2" customWidth="1"/>
    <col min="4889" max="5120" width="9.140625" style="2"/>
    <col min="5121" max="5121" width="5.42578125" style="2" customWidth="1"/>
    <col min="5122" max="5122" width="24.85546875" style="2" customWidth="1"/>
    <col min="5123" max="5123" width="12.5703125" style="2" customWidth="1"/>
    <col min="5124" max="5124" width="9.5703125" style="2" customWidth="1"/>
    <col min="5125" max="5125" width="6.140625" style="2" customWidth="1"/>
    <col min="5126" max="5126" width="6.85546875" style="2" customWidth="1"/>
    <col min="5127" max="5127" width="9.85546875" style="2" customWidth="1"/>
    <col min="5128" max="5128" width="5.5703125" style="2" customWidth="1"/>
    <col min="5129" max="5129" width="13.5703125" style="2" customWidth="1"/>
    <col min="5130" max="5130" width="11.5703125" style="2" customWidth="1"/>
    <col min="5131" max="5131" width="9" style="2" customWidth="1"/>
    <col min="5132" max="5132" width="2.5703125" style="2" customWidth="1"/>
    <col min="5133" max="5133" width="8.85546875" style="2" customWidth="1"/>
    <col min="5134" max="5134" width="2.42578125" style="2" customWidth="1"/>
    <col min="5135" max="5135" width="9.140625" style="2" customWidth="1"/>
    <col min="5136" max="5136" width="9" style="2" customWidth="1"/>
    <col min="5137" max="5137" width="8.85546875" style="2" customWidth="1"/>
    <col min="5138" max="5139" width="9.5703125" style="2" customWidth="1"/>
    <col min="5140" max="5140" width="9.42578125" style="2" customWidth="1"/>
    <col min="5141" max="5142" width="9.140625" style="2" customWidth="1"/>
    <col min="5143" max="5143" width="8" style="2" customWidth="1"/>
    <col min="5144" max="5144" width="1" style="2" customWidth="1"/>
    <col min="5145" max="5376" width="9.140625" style="2"/>
    <col min="5377" max="5377" width="5.42578125" style="2" customWidth="1"/>
    <col min="5378" max="5378" width="24.85546875" style="2" customWidth="1"/>
    <col min="5379" max="5379" width="12.5703125" style="2" customWidth="1"/>
    <col min="5380" max="5380" width="9.5703125" style="2" customWidth="1"/>
    <col min="5381" max="5381" width="6.140625" style="2" customWidth="1"/>
    <col min="5382" max="5382" width="6.85546875" style="2" customWidth="1"/>
    <col min="5383" max="5383" width="9.85546875" style="2" customWidth="1"/>
    <col min="5384" max="5384" width="5.5703125" style="2" customWidth="1"/>
    <col min="5385" max="5385" width="13.5703125" style="2" customWidth="1"/>
    <col min="5386" max="5386" width="11.5703125" style="2" customWidth="1"/>
    <col min="5387" max="5387" width="9" style="2" customWidth="1"/>
    <col min="5388" max="5388" width="2.5703125" style="2" customWidth="1"/>
    <col min="5389" max="5389" width="8.85546875" style="2" customWidth="1"/>
    <col min="5390" max="5390" width="2.42578125" style="2" customWidth="1"/>
    <col min="5391" max="5391" width="9.140625" style="2" customWidth="1"/>
    <col min="5392" max="5392" width="9" style="2" customWidth="1"/>
    <col min="5393" max="5393" width="8.85546875" style="2" customWidth="1"/>
    <col min="5394" max="5395" width="9.5703125" style="2" customWidth="1"/>
    <col min="5396" max="5396" width="9.42578125" style="2" customWidth="1"/>
    <col min="5397" max="5398" width="9.140625" style="2" customWidth="1"/>
    <col min="5399" max="5399" width="8" style="2" customWidth="1"/>
    <col min="5400" max="5400" width="1" style="2" customWidth="1"/>
    <col min="5401" max="5632" width="9.140625" style="2"/>
    <col min="5633" max="5633" width="5.42578125" style="2" customWidth="1"/>
    <col min="5634" max="5634" width="24.85546875" style="2" customWidth="1"/>
    <col min="5635" max="5635" width="12.5703125" style="2" customWidth="1"/>
    <col min="5636" max="5636" width="9.5703125" style="2" customWidth="1"/>
    <col min="5637" max="5637" width="6.140625" style="2" customWidth="1"/>
    <col min="5638" max="5638" width="6.85546875" style="2" customWidth="1"/>
    <col min="5639" max="5639" width="9.85546875" style="2" customWidth="1"/>
    <col min="5640" max="5640" width="5.5703125" style="2" customWidth="1"/>
    <col min="5641" max="5641" width="13.5703125" style="2" customWidth="1"/>
    <col min="5642" max="5642" width="11.5703125" style="2" customWidth="1"/>
    <col min="5643" max="5643" width="9" style="2" customWidth="1"/>
    <col min="5644" max="5644" width="2.5703125" style="2" customWidth="1"/>
    <col min="5645" max="5645" width="8.85546875" style="2" customWidth="1"/>
    <col min="5646" max="5646" width="2.42578125" style="2" customWidth="1"/>
    <col min="5647" max="5647" width="9.140625" style="2" customWidth="1"/>
    <col min="5648" max="5648" width="9" style="2" customWidth="1"/>
    <col min="5649" max="5649" width="8.85546875" style="2" customWidth="1"/>
    <col min="5650" max="5651" width="9.5703125" style="2" customWidth="1"/>
    <col min="5652" max="5652" width="9.42578125" style="2" customWidth="1"/>
    <col min="5653" max="5654" width="9.140625" style="2" customWidth="1"/>
    <col min="5655" max="5655" width="8" style="2" customWidth="1"/>
    <col min="5656" max="5656" width="1" style="2" customWidth="1"/>
    <col min="5657" max="5888" width="9.140625" style="2"/>
    <col min="5889" max="5889" width="5.42578125" style="2" customWidth="1"/>
    <col min="5890" max="5890" width="24.85546875" style="2" customWidth="1"/>
    <col min="5891" max="5891" width="12.5703125" style="2" customWidth="1"/>
    <col min="5892" max="5892" width="9.5703125" style="2" customWidth="1"/>
    <col min="5893" max="5893" width="6.140625" style="2" customWidth="1"/>
    <col min="5894" max="5894" width="6.85546875" style="2" customWidth="1"/>
    <col min="5895" max="5895" width="9.85546875" style="2" customWidth="1"/>
    <col min="5896" max="5896" width="5.5703125" style="2" customWidth="1"/>
    <col min="5897" max="5897" width="13.5703125" style="2" customWidth="1"/>
    <col min="5898" max="5898" width="11.5703125" style="2" customWidth="1"/>
    <col min="5899" max="5899" width="9" style="2" customWidth="1"/>
    <col min="5900" max="5900" width="2.5703125" style="2" customWidth="1"/>
    <col min="5901" max="5901" width="8.85546875" style="2" customWidth="1"/>
    <col min="5902" max="5902" width="2.42578125" style="2" customWidth="1"/>
    <col min="5903" max="5903" width="9.140625" style="2" customWidth="1"/>
    <col min="5904" max="5904" width="9" style="2" customWidth="1"/>
    <col min="5905" max="5905" width="8.85546875" style="2" customWidth="1"/>
    <col min="5906" max="5907" width="9.5703125" style="2" customWidth="1"/>
    <col min="5908" max="5908" width="9.42578125" style="2" customWidth="1"/>
    <col min="5909" max="5910" width="9.140625" style="2" customWidth="1"/>
    <col min="5911" max="5911" width="8" style="2" customWidth="1"/>
    <col min="5912" max="5912" width="1" style="2" customWidth="1"/>
    <col min="5913" max="6144" width="9.140625" style="2"/>
    <col min="6145" max="6145" width="5.42578125" style="2" customWidth="1"/>
    <col min="6146" max="6146" width="24.85546875" style="2" customWidth="1"/>
    <col min="6147" max="6147" width="12.5703125" style="2" customWidth="1"/>
    <col min="6148" max="6148" width="9.5703125" style="2" customWidth="1"/>
    <col min="6149" max="6149" width="6.140625" style="2" customWidth="1"/>
    <col min="6150" max="6150" width="6.85546875" style="2" customWidth="1"/>
    <col min="6151" max="6151" width="9.85546875" style="2" customWidth="1"/>
    <col min="6152" max="6152" width="5.5703125" style="2" customWidth="1"/>
    <col min="6153" max="6153" width="13.5703125" style="2" customWidth="1"/>
    <col min="6154" max="6154" width="11.5703125" style="2" customWidth="1"/>
    <col min="6155" max="6155" width="9" style="2" customWidth="1"/>
    <col min="6156" max="6156" width="2.5703125" style="2" customWidth="1"/>
    <col min="6157" max="6157" width="8.85546875" style="2" customWidth="1"/>
    <col min="6158" max="6158" width="2.42578125" style="2" customWidth="1"/>
    <col min="6159" max="6159" width="9.140625" style="2" customWidth="1"/>
    <col min="6160" max="6160" width="9" style="2" customWidth="1"/>
    <col min="6161" max="6161" width="8.85546875" style="2" customWidth="1"/>
    <col min="6162" max="6163" width="9.5703125" style="2" customWidth="1"/>
    <col min="6164" max="6164" width="9.42578125" style="2" customWidth="1"/>
    <col min="6165" max="6166" width="9.140625" style="2" customWidth="1"/>
    <col min="6167" max="6167" width="8" style="2" customWidth="1"/>
    <col min="6168" max="6168" width="1" style="2" customWidth="1"/>
    <col min="6169" max="6400" width="9.140625" style="2"/>
    <col min="6401" max="6401" width="5.42578125" style="2" customWidth="1"/>
    <col min="6402" max="6402" width="24.85546875" style="2" customWidth="1"/>
    <col min="6403" max="6403" width="12.5703125" style="2" customWidth="1"/>
    <col min="6404" max="6404" width="9.5703125" style="2" customWidth="1"/>
    <col min="6405" max="6405" width="6.140625" style="2" customWidth="1"/>
    <col min="6406" max="6406" width="6.85546875" style="2" customWidth="1"/>
    <col min="6407" max="6407" width="9.85546875" style="2" customWidth="1"/>
    <col min="6408" max="6408" width="5.5703125" style="2" customWidth="1"/>
    <col min="6409" max="6409" width="13.5703125" style="2" customWidth="1"/>
    <col min="6410" max="6410" width="11.5703125" style="2" customWidth="1"/>
    <col min="6411" max="6411" width="9" style="2" customWidth="1"/>
    <col min="6412" max="6412" width="2.5703125" style="2" customWidth="1"/>
    <col min="6413" max="6413" width="8.85546875" style="2" customWidth="1"/>
    <col min="6414" max="6414" width="2.42578125" style="2" customWidth="1"/>
    <col min="6415" max="6415" width="9.140625" style="2" customWidth="1"/>
    <col min="6416" max="6416" width="9" style="2" customWidth="1"/>
    <col min="6417" max="6417" width="8.85546875" style="2" customWidth="1"/>
    <col min="6418" max="6419" width="9.5703125" style="2" customWidth="1"/>
    <col min="6420" max="6420" width="9.42578125" style="2" customWidth="1"/>
    <col min="6421" max="6422" width="9.140625" style="2" customWidth="1"/>
    <col min="6423" max="6423" width="8" style="2" customWidth="1"/>
    <col min="6424" max="6424" width="1" style="2" customWidth="1"/>
    <col min="6425" max="6656" width="9.140625" style="2"/>
    <col min="6657" max="6657" width="5.42578125" style="2" customWidth="1"/>
    <col min="6658" max="6658" width="24.85546875" style="2" customWidth="1"/>
    <col min="6659" max="6659" width="12.5703125" style="2" customWidth="1"/>
    <col min="6660" max="6660" width="9.5703125" style="2" customWidth="1"/>
    <col min="6661" max="6661" width="6.140625" style="2" customWidth="1"/>
    <col min="6662" max="6662" width="6.85546875" style="2" customWidth="1"/>
    <col min="6663" max="6663" width="9.85546875" style="2" customWidth="1"/>
    <col min="6664" max="6664" width="5.5703125" style="2" customWidth="1"/>
    <col min="6665" max="6665" width="13.5703125" style="2" customWidth="1"/>
    <col min="6666" max="6666" width="11.5703125" style="2" customWidth="1"/>
    <col min="6667" max="6667" width="9" style="2" customWidth="1"/>
    <col min="6668" max="6668" width="2.5703125" style="2" customWidth="1"/>
    <col min="6669" max="6669" width="8.85546875" style="2" customWidth="1"/>
    <col min="6670" max="6670" width="2.42578125" style="2" customWidth="1"/>
    <col min="6671" max="6671" width="9.140625" style="2" customWidth="1"/>
    <col min="6672" max="6672" width="9" style="2" customWidth="1"/>
    <col min="6673" max="6673" width="8.85546875" style="2" customWidth="1"/>
    <col min="6674" max="6675" width="9.5703125" style="2" customWidth="1"/>
    <col min="6676" max="6676" width="9.42578125" style="2" customWidth="1"/>
    <col min="6677" max="6678" width="9.140625" style="2" customWidth="1"/>
    <col min="6679" max="6679" width="8" style="2" customWidth="1"/>
    <col min="6680" max="6680" width="1" style="2" customWidth="1"/>
    <col min="6681" max="6912" width="9.140625" style="2"/>
    <col min="6913" max="6913" width="5.42578125" style="2" customWidth="1"/>
    <col min="6914" max="6914" width="24.85546875" style="2" customWidth="1"/>
    <col min="6915" max="6915" width="12.5703125" style="2" customWidth="1"/>
    <col min="6916" max="6916" width="9.5703125" style="2" customWidth="1"/>
    <col min="6917" max="6917" width="6.140625" style="2" customWidth="1"/>
    <col min="6918" max="6918" width="6.85546875" style="2" customWidth="1"/>
    <col min="6919" max="6919" width="9.85546875" style="2" customWidth="1"/>
    <col min="6920" max="6920" width="5.5703125" style="2" customWidth="1"/>
    <col min="6921" max="6921" width="13.5703125" style="2" customWidth="1"/>
    <col min="6922" max="6922" width="11.5703125" style="2" customWidth="1"/>
    <col min="6923" max="6923" width="9" style="2" customWidth="1"/>
    <col min="6924" max="6924" width="2.5703125" style="2" customWidth="1"/>
    <col min="6925" max="6925" width="8.85546875" style="2" customWidth="1"/>
    <col min="6926" max="6926" width="2.42578125" style="2" customWidth="1"/>
    <col min="6927" max="6927" width="9.140625" style="2" customWidth="1"/>
    <col min="6928" max="6928" width="9" style="2" customWidth="1"/>
    <col min="6929" max="6929" width="8.85546875" style="2" customWidth="1"/>
    <col min="6930" max="6931" width="9.5703125" style="2" customWidth="1"/>
    <col min="6932" max="6932" width="9.42578125" style="2" customWidth="1"/>
    <col min="6933" max="6934" width="9.140625" style="2" customWidth="1"/>
    <col min="6935" max="6935" width="8" style="2" customWidth="1"/>
    <col min="6936" max="6936" width="1" style="2" customWidth="1"/>
    <col min="6937" max="7168" width="9.140625" style="2"/>
    <col min="7169" max="7169" width="5.42578125" style="2" customWidth="1"/>
    <col min="7170" max="7170" width="24.85546875" style="2" customWidth="1"/>
    <col min="7171" max="7171" width="12.5703125" style="2" customWidth="1"/>
    <col min="7172" max="7172" width="9.5703125" style="2" customWidth="1"/>
    <col min="7173" max="7173" width="6.140625" style="2" customWidth="1"/>
    <col min="7174" max="7174" width="6.85546875" style="2" customWidth="1"/>
    <col min="7175" max="7175" width="9.85546875" style="2" customWidth="1"/>
    <col min="7176" max="7176" width="5.5703125" style="2" customWidth="1"/>
    <col min="7177" max="7177" width="13.5703125" style="2" customWidth="1"/>
    <col min="7178" max="7178" width="11.5703125" style="2" customWidth="1"/>
    <col min="7179" max="7179" width="9" style="2" customWidth="1"/>
    <col min="7180" max="7180" width="2.5703125" style="2" customWidth="1"/>
    <col min="7181" max="7181" width="8.85546875" style="2" customWidth="1"/>
    <col min="7182" max="7182" width="2.42578125" style="2" customWidth="1"/>
    <col min="7183" max="7183" width="9.140625" style="2" customWidth="1"/>
    <col min="7184" max="7184" width="9" style="2" customWidth="1"/>
    <col min="7185" max="7185" width="8.85546875" style="2" customWidth="1"/>
    <col min="7186" max="7187" width="9.5703125" style="2" customWidth="1"/>
    <col min="7188" max="7188" width="9.42578125" style="2" customWidth="1"/>
    <col min="7189" max="7190" width="9.140625" style="2" customWidth="1"/>
    <col min="7191" max="7191" width="8" style="2" customWidth="1"/>
    <col min="7192" max="7192" width="1" style="2" customWidth="1"/>
    <col min="7193" max="7424" width="9.140625" style="2"/>
    <col min="7425" max="7425" width="5.42578125" style="2" customWidth="1"/>
    <col min="7426" max="7426" width="24.85546875" style="2" customWidth="1"/>
    <col min="7427" max="7427" width="12.5703125" style="2" customWidth="1"/>
    <col min="7428" max="7428" width="9.5703125" style="2" customWidth="1"/>
    <col min="7429" max="7429" width="6.140625" style="2" customWidth="1"/>
    <col min="7430" max="7430" width="6.85546875" style="2" customWidth="1"/>
    <col min="7431" max="7431" width="9.85546875" style="2" customWidth="1"/>
    <col min="7432" max="7432" width="5.5703125" style="2" customWidth="1"/>
    <col min="7433" max="7433" width="13.5703125" style="2" customWidth="1"/>
    <col min="7434" max="7434" width="11.5703125" style="2" customWidth="1"/>
    <col min="7435" max="7435" width="9" style="2" customWidth="1"/>
    <col min="7436" max="7436" width="2.5703125" style="2" customWidth="1"/>
    <col min="7437" max="7437" width="8.85546875" style="2" customWidth="1"/>
    <col min="7438" max="7438" width="2.42578125" style="2" customWidth="1"/>
    <col min="7439" max="7439" width="9.140625" style="2" customWidth="1"/>
    <col min="7440" max="7440" width="9" style="2" customWidth="1"/>
    <col min="7441" max="7441" width="8.85546875" style="2" customWidth="1"/>
    <col min="7442" max="7443" width="9.5703125" style="2" customWidth="1"/>
    <col min="7444" max="7444" width="9.42578125" style="2" customWidth="1"/>
    <col min="7445" max="7446" width="9.140625" style="2" customWidth="1"/>
    <col min="7447" max="7447" width="8" style="2" customWidth="1"/>
    <col min="7448" max="7448" width="1" style="2" customWidth="1"/>
    <col min="7449" max="7680" width="9.140625" style="2"/>
    <col min="7681" max="7681" width="5.42578125" style="2" customWidth="1"/>
    <col min="7682" max="7682" width="24.85546875" style="2" customWidth="1"/>
    <col min="7683" max="7683" width="12.5703125" style="2" customWidth="1"/>
    <col min="7684" max="7684" width="9.5703125" style="2" customWidth="1"/>
    <col min="7685" max="7685" width="6.140625" style="2" customWidth="1"/>
    <col min="7686" max="7686" width="6.85546875" style="2" customWidth="1"/>
    <col min="7687" max="7687" width="9.85546875" style="2" customWidth="1"/>
    <col min="7688" max="7688" width="5.5703125" style="2" customWidth="1"/>
    <col min="7689" max="7689" width="13.5703125" style="2" customWidth="1"/>
    <col min="7690" max="7690" width="11.5703125" style="2" customWidth="1"/>
    <col min="7691" max="7691" width="9" style="2" customWidth="1"/>
    <col min="7692" max="7692" width="2.5703125" style="2" customWidth="1"/>
    <col min="7693" max="7693" width="8.85546875" style="2" customWidth="1"/>
    <col min="7694" max="7694" width="2.42578125" style="2" customWidth="1"/>
    <col min="7695" max="7695" width="9.140625" style="2" customWidth="1"/>
    <col min="7696" max="7696" width="9" style="2" customWidth="1"/>
    <col min="7697" max="7697" width="8.85546875" style="2" customWidth="1"/>
    <col min="7698" max="7699" width="9.5703125" style="2" customWidth="1"/>
    <col min="7700" max="7700" width="9.42578125" style="2" customWidth="1"/>
    <col min="7701" max="7702" width="9.140625" style="2" customWidth="1"/>
    <col min="7703" max="7703" width="8" style="2" customWidth="1"/>
    <col min="7704" max="7704" width="1" style="2" customWidth="1"/>
    <col min="7705" max="7936" width="9.140625" style="2"/>
    <col min="7937" max="7937" width="5.42578125" style="2" customWidth="1"/>
    <col min="7938" max="7938" width="24.85546875" style="2" customWidth="1"/>
    <col min="7939" max="7939" width="12.5703125" style="2" customWidth="1"/>
    <col min="7940" max="7940" width="9.5703125" style="2" customWidth="1"/>
    <col min="7941" max="7941" width="6.140625" style="2" customWidth="1"/>
    <col min="7942" max="7942" width="6.85546875" style="2" customWidth="1"/>
    <col min="7943" max="7943" width="9.85546875" style="2" customWidth="1"/>
    <col min="7944" max="7944" width="5.5703125" style="2" customWidth="1"/>
    <col min="7945" max="7945" width="13.5703125" style="2" customWidth="1"/>
    <col min="7946" max="7946" width="11.5703125" style="2" customWidth="1"/>
    <col min="7947" max="7947" width="9" style="2" customWidth="1"/>
    <col min="7948" max="7948" width="2.5703125" style="2" customWidth="1"/>
    <col min="7949" max="7949" width="8.85546875" style="2" customWidth="1"/>
    <col min="7950" max="7950" width="2.42578125" style="2" customWidth="1"/>
    <col min="7951" max="7951" width="9.140625" style="2" customWidth="1"/>
    <col min="7952" max="7952" width="9" style="2" customWidth="1"/>
    <col min="7953" max="7953" width="8.85546875" style="2" customWidth="1"/>
    <col min="7954" max="7955" width="9.5703125" style="2" customWidth="1"/>
    <col min="7956" max="7956" width="9.42578125" style="2" customWidth="1"/>
    <col min="7957" max="7958" width="9.140625" style="2" customWidth="1"/>
    <col min="7959" max="7959" width="8" style="2" customWidth="1"/>
    <col min="7960" max="7960" width="1" style="2" customWidth="1"/>
    <col min="7961" max="8192" width="9.140625" style="2"/>
    <col min="8193" max="8193" width="5.42578125" style="2" customWidth="1"/>
    <col min="8194" max="8194" width="24.85546875" style="2" customWidth="1"/>
    <col min="8195" max="8195" width="12.5703125" style="2" customWidth="1"/>
    <col min="8196" max="8196" width="9.5703125" style="2" customWidth="1"/>
    <col min="8197" max="8197" width="6.140625" style="2" customWidth="1"/>
    <col min="8198" max="8198" width="6.85546875" style="2" customWidth="1"/>
    <col min="8199" max="8199" width="9.85546875" style="2" customWidth="1"/>
    <col min="8200" max="8200" width="5.5703125" style="2" customWidth="1"/>
    <col min="8201" max="8201" width="13.5703125" style="2" customWidth="1"/>
    <col min="8202" max="8202" width="11.5703125" style="2" customWidth="1"/>
    <col min="8203" max="8203" width="9" style="2" customWidth="1"/>
    <col min="8204" max="8204" width="2.5703125" style="2" customWidth="1"/>
    <col min="8205" max="8205" width="8.85546875" style="2" customWidth="1"/>
    <col min="8206" max="8206" width="2.42578125" style="2" customWidth="1"/>
    <col min="8207" max="8207" width="9.140625" style="2" customWidth="1"/>
    <col min="8208" max="8208" width="9" style="2" customWidth="1"/>
    <col min="8209" max="8209" width="8.85546875" style="2" customWidth="1"/>
    <col min="8210" max="8211" width="9.5703125" style="2" customWidth="1"/>
    <col min="8212" max="8212" width="9.42578125" style="2" customWidth="1"/>
    <col min="8213" max="8214" width="9.140625" style="2" customWidth="1"/>
    <col min="8215" max="8215" width="8" style="2" customWidth="1"/>
    <col min="8216" max="8216" width="1" style="2" customWidth="1"/>
    <col min="8217" max="8448" width="9.140625" style="2"/>
    <col min="8449" max="8449" width="5.42578125" style="2" customWidth="1"/>
    <col min="8450" max="8450" width="24.85546875" style="2" customWidth="1"/>
    <col min="8451" max="8451" width="12.5703125" style="2" customWidth="1"/>
    <col min="8452" max="8452" width="9.5703125" style="2" customWidth="1"/>
    <col min="8453" max="8453" width="6.140625" style="2" customWidth="1"/>
    <col min="8454" max="8454" width="6.85546875" style="2" customWidth="1"/>
    <col min="8455" max="8455" width="9.85546875" style="2" customWidth="1"/>
    <col min="8456" max="8456" width="5.5703125" style="2" customWidth="1"/>
    <col min="8457" max="8457" width="13.5703125" style="2" customWidth="1"/>
    <col min="8458" max="8458" width="11.5703125" style="2" customWidth="1"/>
    <col min="8459" max="8459" width="9" style="2" customWidth="1"/>
    <col min="8460" max="8460" width="2.5703125" style="2" customWidth="1"/>
    <col min="8461" max="8461" width="8.85546875" style="2" customWidth="1"/>
    <col min="8462" max="8462" width="2.42578125" style="2" customWidth="1"/>
    <col min="8463" max="8463" width="9.140625" style="2" customWidth="1"/>
    <col min="8464" max="8464" width="9" style="2" customWidth="1"/>
    <col min="8465" max="8465" width="8.85546875" style="2" customWidth="1"/>
    <col min="8466" max="8467" width="9.5703125" style="2" customWidth="1"/>
    <col min="8468" max="8468" width="9.42578125" style="2" customWidth="1"/>
    <col min="8469" max="8470" width="9.140625" style="2" customWidth="1"/>
    <col min="8471" max="8471" width="8" style="2" customWidth="1"/>
    <col min="8472" max="8472" width="1" style="2" customWidth="1"/>
    <col min="8473" max="8704" width="9.140625" style="2"/>
    <col min="8705" max="8705" width="5.42578125" style="2" customWidth="1"/>
    <col min="8706" max="8706" width="24.85546875" style="2" customWidth="1"/>
    <col min="8707" max="8707" width="12.5703125" style="2" customWidth="1"/>
    <col min="8708" max="8708" width="9.5703125" style="2" customWidth="1"/>
    <col min="8709" max="8709" width="6.140625" style="2" customWidth="1"/>
    <col min="8710" max="8710" width="6.85546875" style="2" customWidth="1"/>
    <col min="8711" max="8711" width="9.85546875" style="2" customWidth="1"/>
    <col min="8712" max="8712" width="5.5703125" style="2" customWidth="1"/>
    <col min="8713" max="8713" width="13.5703125" style="2" customWidth="1"/>
    <col min="8714" max="8714" width="11.5703125" style="2" customWidth="1"/>
    <col min="8715" max="8715" width="9" style="2" customWidth="1"/>
    <col min="8716" max="8716" width="2.5703125" style="2" customWidth="1"/>
    <col min="8717" max="8717" width="8.85546875" style="2" customWidth="1"/>
    <col min="8718" max="8718" width="2.42578125" style="2" customWidth="1"/>
    <col min="8719" max="8719" width="9.140625" style="2" customWidth="1"/>
    <col min="8720" max="8720" width="9" style="2" customWidth="1"/>
    <col min="8721" max="8721" width="8.85546875" style="2" customWidth="1"/>
    <col min="8722" max="8723" width="9.5703125" style="2" customWidth="1"/>
    <col min="8724" max="8724" width="9.42578125" style="2" customWidth="1"/>
    <col min="8725" max="8726" width="9.140625" style="2" customWidth="1"/>
    <col min="8727" max="8727" width="8" style="2" customWidth="1"/>
    <col min="8728" max="8728" width="1" style="2" customWidth="1"/>
    <col min="8729" max="8960" width="9.140625" style="2"/>
    <col min="8961" max="8961" width="5.42578125" style="2" customWidth="1"/>
    <col min="8962" max="8962" width="24.85546875" style="2" customWidth="1"/>
    <col min="8963" max="8963" width="12.5703125" style="2" customWidth="1"/>
    <col min="8964" max="8964" width="9.5703125" style="2" customWidth="1"/>
    <col min="8965" max="8965" width="6.140625" style="2" customWidth="1"/>
    <col min="8966" max="8966" width="6.85546875" style="2" customWidth="1"/>
    <col min="8967" max="8967" width="9.85546875" style="2" customWidth="1"/>
    <col min="8968" max="8968" width="5.5703125" style="2" customWidth="1"/>
    <col min="8969" max="8969" width="13.5703125" style="2" customWidth="1"/>
    <col min="8970" max="8970" width="11.5703125" style="2" customWidth="1"/>
    <col min="8971" max="8971" width="9" style="2" customWidth="1"/>
    <col min="8972" max="8972" width="2.5703125" style="2" customWidth="1"/>
    <col min="8973" max="8973" width="8.85546875" style="2" customWidth="1"/>
    <col min="8974" max="8974" width="2.42578125" style="2" customWidth="1"/>
    <col min="8975" max="8975" width="9.140625" style="2" customWidth="1"/>
    <col min="8976" max="8976" width="9" style="2" customWidth="1"/>
    <col min="8977" max="8977" width="8.85546875" style="2" customWidth="1"/>
    <col min="8978" max="8979" width="9.5703125" style="2" customWidth="1"/>
    <col min="8980" max="8980" width="9.42578125" style="2" customWidth="1"/>
    <col min="8981" max="8982" width="9.140625" style="2" customWidth="1"/>
    <col min="8983" max="8983" width="8" style="2" customWidth="1"/>
    <col min="8984" max="8984" width="1" style="2" customWidth="1"/>
    <col min="8985" max="9216" width="9.140625" style="2"/>
    <col min="9217" max="9217" width="5.42578125" style="2" customWidth="1"/>
    <col min="9218" max="9218" width="24.85546875" style="2" customWidth="1"/>
    <col min="9219" max="9219" width="12.5703125" style="2" customWidth="1"/>
    <col min="9220" max="9220" width="9.5703125" style="2" customWidth="1"/>
    <col min="9221" max="9221" width="6.140625" style="2" customWidth="1"/>
    <col min="9222" max="9222" width="6.85546875" style="2" customWidth="1"/>
    <col min="9223" max="9223" width="9.85546875" style="2" customWidth="1"/>
    <col min="9224" max="9224" width="5.5703125" style="2" customWidth="1"/>
    <col min="9225" max="9225" width="13.5703125" style="2" customWidth="1"/>
    <col min="9226" max="9226" width="11.5703125" style="2" customWidth="1"/>
    <col min="9227" max="9227" width="9" style="2" customWidth="1"/>
    <col min="9228" max="9228" width="2.5703125" style="2" customWidth="1"/>
    <col min="9229" max="9229" width="8.85546875" style="2" customWidth="1"/>
    <col min="9230" max="9230" width="2.42578125" style="2" customWidth="1"/>
    <col min="9231" max="9231" width="9.140625" style="2" customWidth="1"/>
    <col min="9232" max="9232" width="9" style="2" customWidth="1"/>
    <col min="9233" max="9233" width="8.85546875" style="2" customWidth="1"/>
    <col min="9234" max="9235" width="9.5703125" style="2" customWidth="1"/>
    <col min="9236" max="9236" width="9.42578125" style="2" customWidth="1"/>
    <col min="9237" max="9238" width="9.140625" style="2" customWidth="1"/>
    <col min="9239" max="9239" width="8" style="2" customWidth="1"/>
    <col min="9240" max="9240" width="1" style="2" customWidth="1"/>
    <col min="9241" max="9472" width="9.140625" style="2"/>
    <col min="9473" max="9473" width="5.42578125" style="2" customWidth="1"/>
    <col min="9474" max="9474" width="24.85546875" style="2" customWidth="1"/>
    <col min="9475" max="9475" width="12.5703125" style="2" customWidth="1"/>
    <col min="9476" max="9476" width="9.5703125" style="2" customWidth="1"/>
    <col min="9477" max="9477" width="6.140625" style="2" customWidth="1"/>
    <col min="9478" max="9478" width="6.85546875" style="2" customWidth="1"/>
    <col min="9479" max="9479" width="9.85546875" style="2" customWidth="1"/>
    <col min="9480" max="9480" width="5.5703125" style="2" customWidth="1"/>
    <col min="9481" max="9481" width="13.5703125" style="2" customWidth="1"/>
    <col min="9482" max="9482" width="11.5703125" style="2" customWidth="1"/>
    <col min="9483" max="9483" width="9" style="2" customWidth="1"/>
    <col min="9484" max="9484" width="2.5703125" style="2" customWidth="1"/>
    <col min="9485" max="9485" width="8.85546875" style="2" customWidth="1"/>
    <col min="9486" max="9486" width="2.42578125" style="2" customWidth="1"/>
    <col min="9487" max="9487" width="9.140625" style="2" customWidth="1"/>
    <col min="9488" max="9488" width="9" style="2" customWidth="1"/>
    <col min="9489" max="9489" width="8.85546875" style="2" customWidth="1"/>
    <col min="9490" max="9491" width="9.5703125" style="2" customWidth="1"/>
    <col min="9492" max="9492" width="9.42578125" style="2" customWidth="1"/>
    <col min="9493" max="9494" width="9.140625" style="2" customWidth="1"/>
    <col min="9495" max="9495" width="8" style="2" customWidth="1"/>
    <col min="9496" max="9496" width="1" style="2" customWidth="1"/>
    <col min="9497" max="9728" width="9.140625" style="2"/>
    <col min="9729" max="9729" width="5.42578125" style="2" customWidth="1"/>
    <col min="9730" max="9730" width="24.85546875" style="2" customWidth="1"/>
    <col min="9731" max="9731" width="12.5703125" style="2" customWidth="1"/>
    <col min="9732" max="9732" width="9.5703125" style="2" customWidth="1"/>
    <col min="9733" max="9733" width="6.140625" style="2" customWidth="1"/>
    <col min="9734" max="9734" width="6.85546875" style="2" customWidth="1"/>
    <col min="9735" max="9735" width="9.85546875" style="2" customWidth="1"/>
    <col min="9736" max="9736" width="5.5703125" style="2" customWidth="1"/>
    <col min="9737" max="9737" width="13.5703125" style="2" customWidth="1"/>
    <col min="9738" max="9738" width="11.5703125" style="2" customWidth="1"/>
    <col min="9739" max="9739" width="9" style="2" customWidth="1"/>
    <col min="9740" max="9740" width="2.5703125" style="2" customWidth="1"/>
    <col min="9741" max="9741" width="8.85546875" style="2" customWidth="1"/>
    <col min="9742" max="9742" width="2.42578125" style="2" customWidth="1"/>
    <col min="9743" max="9743" width="9.140625" style="2" customWidth="1"/>
    <col min="9744" max="9744" width="9" style="2" customWidth="1"/>
    <col min="9745" max="9745" width="8.85546875" style="2" customWidth="1"/>
    <col min="9746" max="9747" width="9.5703125" style="2" customWidth="1"/>
    <col min="9748" max="9748" width="9.42578125" style="2" customWidth="1"/>
    <col min="9749" max="9750" width="9.140625" style="2" customWidth="1"/>
    <col min="9751" max="9751" width="8" style="2" customWidth="1"/>
    <col min="9752" max="9752" width="1" style="2" customWidth="1"/>
    <col min="9753" max="9984" width="9.140625" style="2"/>
    <col min="9985" max="9985" width="5.42578125" style="2" customWidth="1"/>
    <col min="9986" max="9986" width="24.85546875" style="2" customWidth="1"/>
    <col min="9987" max="9987" width="12.5703125" style="2" customWidth="1"/>
    <col min="9988" max="9988" width="9.5703125" style="2" customWidth="1"/>
    <col min="9989" max="9989" width="6.140625" style="2" customWidth="1"/>
    <col min="9990" max="9990" width="6.85546875" style="2" customWidth="1"/>
    <col min="9991" max="9991" width="9.85546875" style="2" customWidth="1"/>
    <col min="9992" max="9992" width="5.5703125" style="2" customWidth="1"/>
    <col min="9993" max="9993" width="13.5703125" style="2" customWidth="1"/>
    <col min="9994" max="9994" width="11.5703125" style="2" customWidth="1"/>
    <col min="9995" max="9995" width="9" style="2" customWidth="1"/>
    <col min="9996" max="9996" width="2.5703125" style="2" customWidth="1"/>
    <col min="9997" max="9997" width="8.85546875" style="2" customWidth="1"/>
    <col min="9998" max="9998" width="2.42578125" style="2" customWidth="1"/>
    <col min="9999" max="9999" width="9.140625" style="2" customWidth="1"/>
    <col min="10000" max="10000" width="9" style="2" customWidth="1"/>
    <col min="10001" max="10001" width="8.85546875" style="2" customWidth="1"/>
    <col min="10002" max="10003" width="9.5703125" style="2" customWidth="1"/>
    <col min="10004" max="10004" width="9.42578125" style="2" customWidth="1"/>
    <col min="10005" max="10006" width="9.140625" style="2" customWidth="1"/>
    <col min="10007" max="10007" width="8" style="2" customWidth="1"/>
    <col min="10008" max="10008" width="1" style="2" customWidth="1"/>
    <col min="10009" max="10240" width="9.140625" style="2"/>
    <col min="10241" max="10241" width="5.42578125" style="2" customWidth="1"/>
    <col min="10242" max="10242" width="24.85546875" style="2" customWidth="1"/>
    <col min="10243" max="10243" width="12.5703125" style="2" customWidth="1"/>
    <col min="10244" max="10244" width="9.5703125" style="2" customWidth="1"/>
    <col min="10245" max="10245" width="6.140625" style="2" customWidth="1"/>
    <col min="10246" max="10246" width="6.85546875" style="2" customWidth="1"/>
    <col min="10247" max="10247" width="9.85546875" style="2" customWidth="1"/>
    <col min="10248" max="10248" width="5.5703125" style="2" customWidth="1"/>
    <col min="10249" max="10249" width="13.5703125" style="2" customWidth="1"/>
    <col min="10250" max="10250" width="11.5703125" style="2" customWidth="1"/>
    <col min="10251" max="10251" width="9" style="2" customWidth="1"/>
    <col min="10252" max="10252" width="2.5703125" style="2" customWidth="1"/>
    <col min="10253" max="10253" width="8.85546875" style="2" customWidth="1"/>
    <col min="10254" max="10254" width="2.42578125" style="2" customWidth="1"/>
    <col min="10255" max="10255" width="9.140625" style="2" customWidth="1"/>
    <col min="10256" max="10256" width="9" style="2" customWidth="1"/>
    <col min="10257" max="10257" width="8.85546875" style="2" customWidth="1"/>
    <col min="10258" max="10259" width="9.5703125" style="2" customWidth="1"/>
    <col min="10260" max="10260" width="9.42578125" style="2" customWidth="1"/>
    <col min="10261" max="10262" width="9.140625" style="2" customWidth="1"/>
    <col min="10263" max="10263" width="8" style="2" customWidth="1"/>
    <col min="10264" max="10264" width="1" style="2" customWidth="1"/>
    <col min="10265" max="10496" width="9.140625" style="2"/>
    <col min="10497" max="10497" width="5.42578125" style="2" customWidth="1"/>
    <col min="10498" max="10498" width="24.85546875" style="2" customWidth="1"/>
    <col min="10499" max="10499" width="12.5703125" style="2" customWidth="1"/>
    <col min="10500" max="10500" width="9.5703125" style="2" customWidth="1"/>
    <col min="10501" max="10501" width="6.140625" style="2" customWidth="1"/>
    <col min="10502" max="10502" width="6.85546875" style="2" customWidth="1"/>
    <col min="10503" max="10503" width="9.85546875" style="2" customWidth="1"/>
    <col min="10504" max="10504" width="5.5703125" style="2" customWidth="1"/>
    <col min="10505" max="10505" width="13.5703125" style="2" customWidth="1"/>
    <col min="10506" max="10506" width="11.5703125" style="2" customWidth="1"/>
    <col min="10507" max="10507" width="9" style="2" customWidth="1"/>
    <col min="10508" max="10508" width="2.5703125" style="2" customWidth="1"/>
    <col min="10509" max="10509" width="8.85546875" style="2" customWidth="1"/>
    <col min="10510" max="10510" width="2.42578125" style="2" customWidth="1"/>
    <col min="10511" max="10511" width="9.140625" style="2" customWidth="1"/>
    <col min="10512" max="10512" width="9" style="2" customWidth="1"/>
    <col min="10513" max="10513" width="8.85546875" style="2" customWidth="1"/>
    <col min="10514" max="10515" width="9.5703125" style="2" customWidth="1"/>
    <col min="10516" max="10516" width="9.42578125" style="2" customWidth="1"/>
    <col min="10517" max="10518" width="9.140625" style="2" customWidth="1"/>
    <col min="10519" max="10519" width="8" style="2" customWidth="1"/>
    <col min="10520" max="10520" width="1" style="2" customWidth="1"/>
    <col min="10521" max="10752" width="9.140625" style="2"/>
    <col min="10753" max="10753" width="5.42578125" style="2" customWidth="1"/>
    <col min="10754" max="10754" width="24.85546875" style="2" customWidth="1"/>
    <col min="10755" max="10755" width="12.5703125" style="2" customWidth="1"/>
    <col min="10756" max="10756" width="9.5703125" style="2" customWidth="1"/>
    <col min="10757" max="10757" width="6.140625" style="2" customWidth="1"/>
    <col min="10758" max="10758" width="6.85546875" style="2" customWidth="1"/>
    <col min="10759" max="10759" width="9.85546875" style="2" customWidth="1"/>
    <col min="10760" max="10760" width="5.5703125" style="2" customWidth="1"/>
    <col min="10761" max="10761" width="13.5703125" style="2" customWidth="1"/>
    <col min="10762" max="10762" width="11.5703125" style="2" customWidth="1"/>
    <col min="10763" max="10763" width="9" style="2" customWidth="1"/>
    <col min="10764" max="10764" width="2.5703125" style="2" customWidth="1"/>
    <col min="10765" max="10765" width="8.85546875" style="2" customWidth="1"/>
    <col min="10766" max="10766" width="2.42578125" style="2" customWidth="1"/>
    <col min="10767" max="10767" width="9.140625" style="2" customWidth="1"/>
    <col min="10768" max="10768" width="9" style="2" customWidth="1"/>
    <col min="10769" max="10769" width="8.85546875" style="2" customWidth="1"/>
    <col min="10770" max="10771" width="9.5703125" style="2" customWidth="1"/>
    <col min="10772" max="10772" width="9.42578125" style="2" customWidth="1"/>
    <col min="10773" max="10774" width="9.140625" style="2" customWidth="1"/>
    <col min="10775" max="10775" width="8" style="2" customWidth="1"/>
    <col min="10776" max="10776" width="1" style="2" customWidth="1"/>
    <col min="10777" max="11008" width="9.140625" style="2"/>
    <col min="11009" max="11009" width="5.42578125" style="2" customWidth="1"/>
    <col min="11010" max="11010" width="24.85546875" style="2" customWidth="1"/>
    <col min="11011" max="11011" width="12.5703125" style="2" customWidth="1"/>
    <col min="11012" max="11012" width="9.5703125" style="2" customWidth="1"/>
    <col min="11013" max="11013" width="6.140625" style="2" customWidth="1"/>
    <col min="11014" max="11014" width="6.85546875" style="2" customWidth="1"/>
    <col min="11015" max="11015" width="9.85546875" style="2" customWidth="1"/>
    <col min="11016" max="11016" width="5.5703125" style="2" customWidth="1"/>
    <col min="11017" max="11017" width="13.5703125" style="2" customWidth="1"/>
    <col min="11018" max="11018" width="11.5703125" style="2" customWidth="1"/>
    <col min="11019" max="11019" width="9" style="2" customWidth="1"/>
    <col min="11020" max="11020" width="2.5703125" style="2" customWidth="1"/>
    <col min="11021" max="11021" width="8.85546875" style="2" customWidth="1"/>
    <col min="11022" max="11022" width="2.42578125" style="2" customWidth="1"/>
    <col min="11023" max="11023" width="9.140625" style="2" customWidth="1"/>
    <col min="11024" max="11024" width="9" style="2" customWidth="1"/>
    <col min="11025" max="11025" width="8.85546875" style="2" customWidth="1"/>
    <col min="11026" max="11027" width="9.5703125" style="2" customWidth="1"/>
    <col min="11028" max="11028" width="9.42578125" style="2" customWidth="1"/>
    <col min="11029" max="11030" width="9.140625" style="2" customWidth="1"/>
    <col min="11031" max="11031" width="8" style="2" customWidth="1"/>
    <col min="11032" max="11032" width="1" style="2" customWidth="1"/>
    <col min="11033" max="11264" width="9.140625" style="2"/>
    <col min="11265" max="11265" width="5.42578125" style="2" customWidth="1"/>
    <col min="11266" max="11266" width="24.85546875" style="2" customWidth="1"/>
    <col min="11267" max="11267" width="12.5703125" style="2" customWidth="1"/>
    <col min="11268" max="11268" width="9.5703125" style="2" customWidth="1"/>
    <col min="11269" max="11269" width="6.140625" style="2" customWidth="1"/>
    <col min="11270" max="11270" width="6.85546875" style="2" customWidth="1"/>
    <col min="11271" max="11271" width="9.85546875" style="2" customWidth="1"/>
    <col min="11272" max="11272" width="5.5703125" style="2" customWidth="1"/>
    <col min="11273" max="11273" width="13.5703125" style="2" customWidth="1"/>
    <col min="11274" max="11274" width="11.5703125" style="2" customWidth="1"/>
    <col min="11275" max="11275" width="9" style="2" customWidth="1"/>
    <col min="11276" max="11276" width="2.5703125" style="2" customWidth="1"/>
    <col min="11277" max="11277" width="8.85546875" style="2" customWidth="1"/>
    <col min="11278" max="11278" width="2.42578125" style="2" customWidth="1"/>
    <col min="11279" max="11279" width="9.140625" style="2" customWidth="1"/>
    <col min="11280" max="11280" width="9" style="2" customWidth="1"/>
    <col min="11281" max="11281" width="8.85546875" style="2" customWidth="1"/>
    <col min="11282" max="11283" width="9.5703125" style="2" customWidth="1"/>
    <col min="11284" max="11284" width="9.42578125" style="2" customWidth="1"/>
    <col min="11285" max="11286" width="9.140625" style="2" customWidth="1"/>
    <col min="11287" max="11287" width="8" style="2" customWidth="1"/>
    <col min="11288" max="11288" width="1" style="2" customWidth="1"/>
    <col min="11289" max="11520" width="9.140625" style="2"/>
    <col min="11521" max="11521" width="5.42578125" style="2" customWidth="1"/>
    <col min="11522" max="11522" width="24.85546875" style="2" customWidth="1"/>
    <col min="11523" max="11523" width="12.5703125" style="2" customWidth="1"/>
    <col min="11524" max="11524" width="9.5703125" style="2" customWidth="1"/>
    <col min="11525" max="11525" width="6.140625" style="2" customWidth="1"/>
    <col min="11526" max="11526" width="6.85546875" style="2" customWidth="1"/>
    <col min="11527" max="11527" width="9.85546875" style="2" customWidth="1"/>
    <col min="11528" max="11528" width="5.5703125" style="2" customWidth="1"/>
    <col min="11529" max="11529" width="13.5703125" style="2" customWidth="1"/>
    <col min="11530" max="11530" width="11.5703125" style="2" customWidth="1"/>
    <col min="11531" max="11531" width="9" style="2" customWidth="1"/>
    <col min="11532" max="11532" width="2.5703125" style="2" customWidth="1"/>
    <col min="11533" max="11533" width="8.85546875" style="2" customWidth="1"/>
    <col min="11534" max="11534" width="2.42578125" style="2" customWidth="1"/>
    <col min="11535" max="11535" width="9.140625" style="2" customWidth="1"/>
    <col min="11536" max="11536" width="9" style="2" customWidth="1"/>
    <col min="11537" max="11537" width="8.85546875" style="2" customWidth="1"/>
    <col min="11538" max="11539" width="9.5703125" style="2" customWidth="1"/>
    <col min="11540" max="11540" width="9.42578125" style="2" customWidth="1"/>
    <col min="11541" max="11542" width="9.140625" style="2" customWidth="1"/>
    <col min="11543" max="11543" width="8" style="2" customWidth="1"/>
    <col min="11544" max="11544" width="1" style="2" customWidth="1"/>
    <col min="11545" max="11776" width="9.140625" style="2"/>
    <col min="11777" max="11777" width="5.42578125" style="2" customWidth="1"/>
    <col min="11778" max="11778" width="24.85546875" style="2" customWidth="1"/>
    <col min="11779" max="11779" width="12.5703125" style="2" customWidth="1"/>
    <col min="11780" max="11780" width="9.5703125" style="2" customWidth="1"/>
    <col min="11781" max="11781" width="6.140625" style="2" customWidth="1"/>
    <col min="11782" max="11782" width="6.85546875" style="2" customWidth="1"/>
    <col min="11783" max="11783" width="9.85546875" style="2" customWidth="1"/>
    <col min="11784" max="11784" width="5.5703125" style="2" customWidth="1"/>
    <col min="11785" max="11785" width="13.5703125" style="2" customWidth="1"/>
    <col min="11786" max="11786" width="11.5703125" style="2" customWidth="1"/>
    <col min="11787" max="11787" width="9" style="2" customWidth="1"/>
    <col min="11788" max="11788" width="2.5703125" style="2" customWidth="1"/>
    <col min="11789" max="11789" width="8.85546875" style="2" customWidth="1"/>
    <col min="11790" max="11790" width="2.42578125" style="2" customWidth="1"/>
    <col min="11791" max="11791" width="9.140625" style="2" customWidth="1"/>
    <col min="11792" max="11792" width="9" style="2" customWidth="1"/>
    <col min="11793" max="11793" width="8.85546875" style="2" customWidth="1"/>
    <col min="11794" max="11795" width="9.5703125" style="2" customWidth="1"/>
    <col min="11796" max="11796" width="9.42578125" style="2" customWidth="1"/>
    <col min="11797" max="11798" width="9.140625" style="2" customWidth="1"/>
    <col min="11799" max="11799" width="8" style="2" customWidth="1"/>
    <col min="11800" max="11800" width="1" style="2" customWidth="1"/>
    <col min="11801" max="12032" width="9.140625" style="2"/>
    <col min="12033" max="12033" width="5.42578125" style="2" customWidth="1"/>
    <col min="12034" max="12034" width="24.85546875" style="2" customWidth="1"/>
    <col min="12035" max="12035" width="12.5703125" style="2" customWidth="1"/>
    <col min="12036" max="12036" width="9.5703125" style="2" customWidth="1"/>
    <col min="12037" max="12037" width="6.140625" style="2" customWidth="1"/>
    <col min="12038" max="12038" width="6.85546875" style="2" customWidth="1"/>
    <col min="12039" max="12039" width="9.85546875" style="2" customWidth="1"/>
    <col min="12040" max="12040" width="5.5703125" style="2" customWidth="1"/>
    <col min="12041" max="12041" width="13.5703125" style="2" customWidth="1"/>
    <col min="12042" max="12042" width="11.5703125" style="2" customWidth="1"/>
    <col min="12043" max="12043" width="9" style="2" customWidth="1"/>
    <col min="12044" max="12044" width="2.5703125" style="2" customWidth="1"/>
    <col min="12045" max="12045" width="8.85546875" style="2" customWidth="1"/>
    <col min="12046" max="12046" width="2.42578125" style="2" customWidth="1"/>
    <col min="12047" max="12047" width="9.140625" style="2" customWidth="1"/>
    <col min="12048" max="12048" width="9" style="2" customWidth="1"/>
    <col min="12049" max="12049" width="8.85546875" style="2" customWidth="1"/>
    <col min="12050" max="12051" width="9.5703125" style="2" customWidth="1"/>
    <col min="12052" max="12052" width="9.42578125" style="2" customWidth="1"/>
    <col min="12053" max="12054" width="9.140625" style="2" customWidth="1"/>
    <col min="12055" max="12055" width="8" style="2" customWidth="1"/>
    <col min="12056" max="12056" width="1" style="2" customWidth="1"/>
    <col min="12057" max="12288" width="9.140625" style="2"/>
    <col min="12289" max="12289" width="5.42578125" style="2" customWidth="1"/>
    <col min="12290" max="12290" width="24.85546875" style="2" customWidth="1"/>
    <col min="12291" max="12291" width="12.5703125" style="2" customWidth="1"/>
    <col min="12292" max="12292" width="9.5703125" style="2" customWidth="1"/>
    <col min="12293" max="12293" width="6.140625" style="2" customWidth="1"/>
    <col min="12294" max="12294" width="6.85546875" style="2" customWidth="1"/>
    <col min="12295" max="12295" width="9.85546875" style="2" customWidth="1"/>
    <col min="12296" max="12296" width="5.5703125" style="2" customWidth="1"/>
    <col min="12297" max="12297" width="13.5703125" style="2" customWidth="1"/>
    <col min="12298" max="12298" width="11.5703125" style="2" customWidth="1"/>
    <col min="12299" max="12299" width="9" style="2" customWidth="1"/>
    <col min="12300" max="12300" width="2.5703125" style="2" customWidth="1"/>
    <col min="12301" max="12301" width="8.85546875" style="2" customWidth="1"/>
    <col min="12302" max="12302" width="2.42578125" style="2" customWidth="1"/>
    <col min="12303" max="12303" width="9.140625" style="2" customWidth="1"/>
    <col min="12304" max="12304" width="9" style="2" customWidth="1"/>
    <col min="12305" max="12305" width="8.85546875" style="2" customWidth="1"/>
    <col min="12306" max="12307" width="9.5703125" style="2" customWidth="1"/>
    <col min="12308" max="12308" width="9.42578125" style="2" customWidth="1"/>
    <col min="12309" max="12310" width="9.140625" style="2" customWidth="1"/>
    <col min="12311" max="12311" width="8" style="2" customWidth="1"/>
    <col min="12312" max="12312" width="1" style="2" customWidth="1"/>
    <col min="12313" max="12544" width="9.140625" style="2"/>
    <col min="12545" max="12545" width="5.42578125" style="2" customWidth="1"/>
    <col min="12546" max="12546" width="24.85546875" style="2" customWidth="1"/>
    <col min="12547" max="12547" width="12.5703125" style="2" customWidth="1"/>
    <col min="12548" max="12548" width="9.5703125" style="2" customWidth="1"/>
    <col min="12549" max="12549" width="6.140625" style="2" customWidth="1"/>
    <col min="12550" max="12550" width="6.85546875" style="2" customWidth="1"/>
    <col min="12551" max="12551" width="9.85546875" style="2" customWidth="1"/>
    <col min="12552" max="12552" width="5.5703125" style="2" customWidth="1"/>
    <col min="12553" max="12553" width="13.5703125" style="2" customWidth="1"/>
    <col min="12554" max="12554" width="11.5703125" style="2" customWidth="1"/>
    <col min="12555" max="12555" width="9" style="2" customWidth="1"/>
    <col min="12556" max="12556" width="2.5703125" style="2" customWidth="1"/>
    <col min="12557" max="12557" width="8.85546875" style="2" customWidth="1"/>
    <col min="12558" max="12558" width="2.42578125" style="2" customWidth="1"/>
    <col min="12559" max="12559" width="9.140625" style="2" customWidth="1"/>
    <col min="12560" max="12560" width="9" style="2" customWidth="1"/>
    <col min="12561" max="12561" width="8.85546875" style="2" customWidth="1"/>
    <col min="12562" max="12563" width="9.5703125" style="2" customWidth="1"/>
    <col min="12564" max="12564" width="9.42578125" style="2" customWidth="1"/>
    <col min="12565" max="12566" width="9.140625" style="2" customWidth="1"/>
    <col min="12567" max="12567" width="8" style="2" customWidth="1"/>
    <col min="12568" max="12568" width="1" style="2" customWidth="1"/>
    <col min="12569" max="12800" width="9.140625" style="2"/>
    <col min="12801" max="12801" width="5.42578125" style="2" customWidth="1"/>
    <col min="12802" max="12802" width="24.85546875" style="2" customWidth="1"/>
    <col min="12803" max="12803" width="12.5703125" style="2" customWidth="1"/>
    <col min="12804" max="12804" width="9.5703125" style="2" customWidth="1"/>
    <col min="12805" max="12805" width="6.140625" style="2" customWidth="1"/>
    <col min="12806" max="12806" width="6.85546875" style="2" customWidth="1"/>
    <col min="12807" max="12807" width="9.85546875" style="2" customWidth="1"/>
    <col min="12808" max="12808" width="5.5703125" style="2" customWidth="1"/>
    <col min="12809" max="12809" width="13.5703125" style="2" customWidth="1"/>
    <col min="12810" max="12810" width="11.5703125" style="2" customWidth="1"/>
    <col min="12811" max="12811" width="9" style="2" customWidth="1"/>
    <col min="12812" max="12812" width="2.5703125" style="2" customWidth="1"/>
    <col min="12813" max="12813" width="8.85546875" style="2" customWidth="1"/>
    <col min="12814" max="12814" width="2.42578125" style="2" customWidth="1"/>
    <col min="12815" max="12815" width="9.140625" style="2" customWidth="1"/>
    <col min="12816" max="12816" width="9" style="2" customWidth="1"/>
    <col min="12817" max="12817" width="8.85546875" style="2" customWidth="1"/>
    <col min="12818" max="12819" width="9.5703125" style="2" customWidth="1"/>
    <col min="12820" max="12820" width="9.42578125" style="2" customWidth="1"/>
    <col min="12821" max="12822" width="9.140625" style="2" customWidth="1"/>
    <col min="12823" max="12823" width="8" style="2" customWidth="1"/>
    <col min="12824" max="12824" width="1" style="2" customWidth="1"/>
    <col min="12825" max="13056" width="9.140625" style="2"/>
    <col min="13057" max="13057" width="5.42578125" style="2" customWidth="1"/>
    <col min="13058" max="13058" width="24.85546875" style="2" customWidth="1"/>
    <col min="13059" max="13059" width="12.5703125" style="2" customWidth="1"/>
    <col min="13060" max="13060" width="9.5703125" style="2" customWidth="1"/>
    <col min="13061" max="13061" width="6.140625" style="2" customWidth="1"/>
    <col min="13062" max="13062" width="6.85546875" style="2" customWidth="1"/>
    <col min="13063" max="13063" width="9.85546875" style="2" customWidth="1"/>
    <col min="13064" max="13064" width="5.5703125" style="2" customWidth="1"/>
    <col min="13065" max="13065" width="13.5703125" style="2" customWidth="1"/>
    <col min="13066" max="13066" width="11.5703125" style="2" customWidth="1"/>
    <col min="13067" max="13067" width="9" style="2" customWidth="1"/>
    <col min="13068" max="13068" width="2.5703125" style="2" customWidth="1"/>
    <col min="13069" max="13069" width="8.85546875" style="2" customWidth="1"/>
    <col min="13070" max="13070" width="2.42578125" style="2" customWidth="1"/>
    <col min="13071" max="13071" width="9.140625" style="2" customWidth="1"/>
    <col min="13072" max="13072" width="9" style="2" customWidth="1"/>
    <col min="13073" max="13073" width="8.85546875" style="2" customWidth="1"/>
    <col min="13074" max="13075" width="9.5703125" style="2" customWidth="1"/>
    <col min="13076" max="13076" width="9.42578125" style="2" customWidth="1"/>
    <col min="13077" max="13078" width="9.140625" style="2" customWidth="1"/>
    <col min="13079" max="13079" width="8" style="2" customWidth="1"/>
    <col min="13080" max="13080" width="1" style="2" customWidth="1"/>
    <col min="13081" max="13312" width="9.140625" style="2"/>
    <col min="13313" max="13313" width="5.42578125" style="2" customWidth="1"/>
    <col min="13314" max="13314" width="24.85546875" style="2" customWidth="1"/>
    <col min="13315" max="13315" width="12.5703125" style="2" customWidth="1"/>
    <col min="13316" max="13316" width="9.5703125" style="2" customWidth="1"/>
    <col min="13317" max="13317" width="6.140625" style="2" customWidth="1"/>
    <col min="13318" max="13318" width="6.85546875" style="2" customWidth="1"/>
    <col min="13319" max="13319" width="9.85546875" style="2" customWidth="1"/>
    <col min="13320" max="13320" width="5.5703125" style="2" customWidth="1"/>
    <col min="13321" max="13321" width="13.5703125" style="2" customWidth="1"/>
    <col min="13322" max="13322" width="11.5703125" style="2" customWidth="1"/>
    <col min="13323" max="13323" width="9" style="2" customWidth="1"/>
    <col min="13324" max="13324" width="2.5703125" style="2" customWidth="1"/>
    <col min="13325" max="13325" width="8.85546875" style="2" customWidth="1"/>
    <col min="13326" max="13326" width="2.42578125" style="2" customWidth="1"/>
    <col min="13327" max="13327" width="9.140625" style="2" customWidth="1"/>
    <col min="13328" max="13328" width="9" style="2" customWidth="1"/>
    <col min="13329" max="13329" width="8.85546875" style="2" customWidth="1"/>
    <col min="13330" max="13331" width="9.5703125" style="2" customWidth="1"/>
    <col min="13332" max="13332" width="9.42578125" style="2" customWidth="1"/>
    <col min="13333" max="13334" width="9.140625" style="2" customWidth="1"/>
    <col min="13335" max="13335" width="8" style="2" customWidth="1"/>
    <col min="13336" max="13336" width="1" style="2" customWidth="1"/>
    <col min="13337" max="13568" width="9.140625" style="2"/>
    <col min="13569" max="13569" width="5.42578125" style="2" customWidth="1"/>
    <col min="13570" max="13570" width="24.85546875" style="2" customWidth="1"/>
    <col min="13571" max="13571" width="12.5703125" style="2" customWidth="1"/>
    <col min="13572" max="13572" width="9.5703125" style="2" customWidth="1"/>
    <col min="13573" max="13573" width="6.140625" style="2" customWidth="1"/>
    <col min="13574" max="13574" width="6.85546875" style="2" customWidth="1"/>
    <col min="13575" max="13575" width="9.85546875" style="2" customWidth="1"/>
    <col min="13576" max="13576" width="5.5703125" style="2" customWidth="1"/>
    <col min="13577" max="13577" width="13.5703125" style="2" customWidth="1"/>
    <col min="13578" max="13578" width="11.5703125" style="2" customWidth="1"/>
    <col min="13579" max="13579" width="9" style="2" customWidth="1"/>
    <col min="13580" max="13580" width="2.5703125" style="2" customWidth="1"/>
    <col min="13581" max="13581" width="8.85546875" style="2" customWidth="1"/>
    <col min="13582" max="13582" width="2.42578125" style="2" customWidth="1"/>
    <col min="13583" max="13583" width="9.140625" style="2" customWidth="1"/>
    <col min="13584" max="13584" width="9" style="2" customWidth="1"/>
    <col min="13585" max="13585" width="8.85546875" style="2" customWidth="1"/>
    <col min="13586" max="13587" width="9.5703125" style="2" customWidth="1"/>
    <col min="13588" max="13588" width="9.42578125" style="2" customWidth="1"/>
    <col min="13589" max="13590" width="9.140625" style="2" customWidth="1"/>
    <col min="13591" max="13591" width="8" style="2" customWidth="1"/>
    <col min="13592" max="13592" width="1" style="2" customWidth="1"/>
    <col min="13593" max="13824" width="9.140625" style="2"/>
    <col min="13825" max="13825" width="5.42578125" style="2" customWidth="1"/>
    <col min="13826" max="13826" width="24.85546875" style="2" customWidth="1"/>
    <col min="13827" max="13827" width="12.5703125" style="2" customWidth="1"/>
    <col min="13828" max="13828" width="9.5703125" style="2" customWidth="1"/>
    <col min="13829" max="13829" width="6.140625" style="2" customWidth="1"/>
    <col min="13830" max="13830" width="6.85546875" style="2" customWidth="1"/>
    <col min="13831" max="13831" width="9.85546875" style="2" customWidth="1"/>
    <col min="13832" max="13832" width="5.5703125" style="2" customWidth="1"/>
    <col min="13833" max="13833" width="13.5703125" style="2" customWidth="1"/>
    <col min="13834" max="13834" width="11.5703125" style="2" customWidth="1"/>
    <col min="13835" max="13835" width="9" style="2" customWidth="1"/>
    <col min="13836" max="13836" width="2.5703125" style="2" customWidth="1"/>
    <col min="13837" max="13837" width="8.85546875" style="2" customWidth="1"/>
    <col min="13838" max="13838" width="2.42578125" style="2" customWidth="1"/>
    <col min="13839" max="13839" width="9.140625" style="2" customWidth="1"/>
    <col min="13840" max="13840" width="9" style="2" customWidth="1"/>
    <col min="13841" max="13841" width="8.85546875" style="2" customWidth="1"/>
    <col min="13842" max="13843" width="9.5703125" style="2" customWidth="1"/>
    <col min="13844" max="13844" width="9.42578125" style="2" customWidth="1"/>
    <col min="13845" max="13846" width="9.140625" style="2" customWidth="1"/>
    <col min="13847" max="13847" width="8" style="2" customWidth="1"/>
    <col min="13848" max="13848" width="1" style="2" customWidth="1"/>
    <col min="13849" max="14080" width="9.140625" style="2"/>
    <col min="14081" max="14081" width="5.42578125" style="2" customWidth="1"/>
    <col min="14082" max="14082" width="24.85546875" style="2" customWidth="1"/>
    <col min="14083" max="14083" width="12.5703125" style="2" customWidth="1"/>
    <col min="14084" max="14084" width="9.5703125" style="2" customWidth="1"/>
    <col min="14085" max="14085" width="6.140625" style="2" customWidth="1"/>
    <col min="14086" max="14086" width="6.85546875" style="2" customWidth="1"/>
    <col min="14087" max="14087" width="9.85546875" style="2" customWidth="1"/>
    <col min="14088" max="14088" width="5.5703125" style="2" customWidth="1"/>
    <col min="14089" max="14089" width="13.5703125" style="2" customWidth="1"/>
    <col min="14090" max="14090" width="11.5703125" style="2" customWidth="1"/>
    <col min="14091" max="14091" width="9" style="2" customWidth="1"/>
    <col min="14092" max="14092" width="2.5703125" style="2" customWidth="1"/>
    <col min="14093" max="14093" width="8.85546875" style="2" customWidth="1"/>
    <col min="14094" max="14094" width="2.42578125" style="2" customWidth="1"/>
    <col min="14095" max="14095" width="9.140625" style="2" customWidth="1"/>
    <col min="14096" max="14096" width="9" style="2" customWidth="1"/>
    <col min="14097" max="14097" width="8.85546875" style="2" customWidth="1"/>
    <col min="14098" max="14099" width="9.5703125" style="2" customWidth="1"/>
    <col min="14100" max="14100" width="9.42578125" style="2" customWidth="1"/>
    <col min="14101" max="14102" width="9.140625" style="2" customWidth="1"/>
    <col min="14103" max="14103" width="8" style="2" customWidth="1"/>
    <col min="14104" max="14104" width="1" style="2" customWidth="1"/>
    <col min="14105" max="14336" width="9.140625" style="2"/>
    <col min="14337" max="14337" width="5.42578125" style="2" customWidth="1"/>
    <col min="14338" max="14338" width="24.85546875" style="2" customWidth="1"/>
    <col min="14339" max="14339" width="12.5703125" style="2" customWidth="1"/>
    <col min="14340" max="14340" width="9.5703125" style="2" customWidth="1"/>
    <col min="14341" max="14341" width="6.140625" style="2" customWidth="1"/>
    <col min="14342" max="14342" width="6.85546875" style="2" customWidth="1"/>
    <col min="14343" max="14343" width="9.85546875" style="2" customWidth="1"/>
    <col min="14344" max="14344" width="5.5703125" style="2" customWidth="1"/>
    <col min="14345" max="14345" width="13.5703125" style="2" customWidth="1"/>
    <col min="14346" max="14346" width="11.5703125" style="2" customWidth="1"/>
    <col min="14347" max="14347" width="9" style="2" customWidth="1"/>
    <col min="14348" max="14348" width="2.5703125" style="2" customWidth="1"/>
    <col min="14349" max="14349" width="8.85546875" style="2" customWidth="1"/>
    <col min="14350" max="14350" width="2.42578125" style="2" customWidth="1"/>
    <col min="14351" max="14351" width="9.140625" style="2" customWidth="1"/>
    <col min="14352" max="14352" width="9" style="2" customWidth="1"/>
    <col min="14353" max="14353" width="8.85546875" style="2" customWidth="1"/>
    <col min="14354" max="14355" width="9.5703125" style="2" customWidth="1"/>
    <col min="14356" max="14356" width="9.42578125" style="2" customWidth="1"/>
    <col min="14357" max="14358" width="9.140625" style="2" customWidth="1"/>
    <col min="14359" max="14359" width="8" style="2" customWidth="1"/>
    <col min="14360" max="14360" width="1" style="2" customWidth="1"/>
    <col min="14361" max="14592" width="9.140625" style="2"/>
    <col min="14593" max="14593" width="5.42578125" style="2" customWidth="1"/>
    <col min="14594" max="14594" width="24.85546875" style="2" customWidth="1"/>
    <col min="14595" max="14595" width="12.5703125" style="2" customWidth="1"/>
    <col min="14596" max="14596" width="9.5703125" style="2" customWidth="1"/>
    <col min="14597" max="14597" width="6.140625" style="2" customWidth="1"/>
    <col min="14598" max="14598" width="6.85546875" style="2" customWidth="1"/>
    <col min="14599" max="14599" width="9.85546875" style="2" customWidth="1"/>
    <col min="14600" max="14600" width="5.5703125" style="2" customWidth="1"/>
    <col min="14601" max="14601" width="13.5703125" style="2" customWidth="1"/>
    <col min="14602" max="14602" width="11.5703125" style="2" customWidth="1"/>
    <col min="14603" max="14603" width="9" style="2" customWidth="1"/>
    <col min="14604" max="14604" width="2.5703125" style="2" customWidth="1"/>
    <col min="14605" max="14605" width="8.85546875" style="2" customWidth="1"/>
    <col min="14606" max="14606" width="2.42578125" style="2" customWidth="1"/>
    <col min="14607" max="14607" width="9.140625" style="2" customWidth="1"/>
    <col min="14608" max="14608" width="9" style="2" customWidth="1"/>
    <col min="14609" max="14609" width="8.85546875" style="2" customWidth="1"/>
    <col min="14610" max="14611" width="9.5703125" style="2" customWidth="1"/>
    <col min="14612" max="14612" width="9.42578125" style="2" customWidth="1"/>
    <col min="14613" max="14614" width="9.140625" style="2" customWidth="1"/>
    <col min="14615" max="14615" width="8" style="2" customWidth="1"/>
    <col min="14616" max="14616" width="1" style="2" customWidth="1"/>
    <col min="14617" max="14848" width="9.140625" style="2"/>
    <col min="14849" max="14849" width="5.42578125" style="2" customWidth="1"/>
    <col min="14850" max="14850" width="24.85546875" style="2" customWidth="1"/>
    <col min="14851" max="14851" width="12.5703125" style="2" customWidth="1"/>
    <col min="14852" max="14852" width="9.5703125" style="2" customWidth="1"/>
    <col min="14853" max="14853" width="6.140625" style="2" customWidth="1"/>
    <col min="14854" max="14854" width="6.85546875" style="2" customWidth="1"/>
    <col min="14855" max="14855" width="9.85546875" style="2" customWidth="1"/>
    <col min="14856" max="14856" width="5.5703125" style="2" customWidth="1"/>
    <col min="14857" max="14857" width="13.5703125" style="2" customWidth="1"/>
    <col min="14858" max="14858" width="11.5703125" style="2" customWidth="1"/>
    <col min="14859" max="14859" width="9" style="2" customWidth="1"/>
    <col min="14860" max="14860" width="2.5703125" style="2" customWidth="1"/>
    <col min="14861" max="14861" width="8.85546875" style="2" customWidth="1"/>
    <col min="14862" max="14862" width="2.42578125" style="2" customWidth="1"/>
    <col min="14863" max="14863" width="9.140625" style="2" customWidth="1"/>
    <col min="14864" max="14864" width="9" style="2" customWidth="1"/>
    <col min="14865" max="14865" width="8.85546875" style="2" customWidth="1"/>
    <col min="14866" max="14867" width="9.5703125" style="2" customWidth="1"/>
    <col min="14868" max="14868" width="9.42578125" style="2" customWidth="1"/>
    <col min="14869" max="14870" width="9.140625" style="2" customWidth="1"/>
    <col min="14871" max="14871" width="8" style="2" customWidth="1"/>
    <col min="14872" max="14872" width="1" style="2" customWidth="1"/>
    <col min="14873" max="15104" width="9.140625" style="2"/>
    <col min="15105" max="15105" width="5.42578125" style="2" customWidth="1"/>
    <col min="15106" max="15106" width="24.85546875" style="2" customWidth="1"/>
    <col min="15107" max="15107" width="12.5703125" style="2" customWidth="1"/>
    <col min="15108" max="15108" width="9.5703125" style="2" customWidth="1"/>
    <col min="15109" max="15109" width="6.140625" style="2" customWidth="1"/>
    <col min="15110" max="15110" width="6.85546875" style="2" customWidth="1"/>
    <col min="15111" max="15111" width="9.85546875" style="2" customWidth="1"/>
    <col min="15112" max="15112" width="5.5703125" style="2" customWidth="1"/>
    <col min="15113" max="15113" width="13.5703125" style="2" customWidth="1"/>
    <col min="15114" max="15114" width="11.5703125" style="2" customWidth="1"/>
    <col min="15115" max="15115" width="9" style="2" customWidth="1"/>
    <col min="15116" max="15116" width="2.5703125" style="2" customWidth="1"/>
    <col min="15117" max="15117" width="8.85546875" style="2" customWidth="1"/>
    <col min="15118" max="15118" width="2.42578125" style="2" customWidth="1"/>
    <col min="15119" max="15119" width="9.140625" style="2" customWidth="1"/>
    <col min="15120" max="15120" width="9" style="2" customWidth="1"/>
    <col min="15121" max="15121" width="8.85546875" style="2" customWidth="1"/>
    <col min="15122" max="15123" width="9.5703125" style="2" customWidth="1"/>
    <col min="15124" max="15124" width="9.42578125" style="2" customWidth="1"/>
    <col min="15125" max="15126" width="9.140625" style="2" customWidth="1"/>
    <col min="15127" max="15127" width="8" style="2" customWidth="1"/>
    <col min="15128" max="15128" width="1" style="2" customWidth="1"/>
    <col min="15129" max="15360" width="9.140625" style="2"/>
    <col min="15361" max="15361" width="5.42578125" style="2" customWidth="1"/>
    <col min="15362" max="15362" width="24.85546875" style="2" customWidth="1"/>
    <col min="15363" max="15363" width="12.5703125" style="2" customWidth="1"/>
    <col min="15364" max="15364" width="9.5703125" style="2" customWidth="1"/>
    <col min="15365" max="15365" width="6.140625" style="2" customWidth="1"/>
    <col min="15366" max="15366" width="6.85546875" style="2" customWidth="1"/>
    <col min="15367" max="15367" width="9.85546875" style="2" customWidth="1"/>
    <col min="15368" max="15368" width="5.5703125" style="2" customWidth="1"/>
    <col min="15369" max="15369" width="13.5703125" style="2" customWidth="1"/>
    <col min="15370" max="15370" width="11.5703125" style="2" customWidth="1"/>
    <col min="15371" max="15371" width="9" style="2" customWidth="1"/>
    <col min="15372" max="15372" width="2.5703125" style="2" customWidth="1"/>
    <col min="15373" max="15373" width="8.85546875" style="2" customWidth="1"/>
    <col min="15374" max="15374" width="2.42578125" style="2" customWidth="1"/>
    <col min="15375" max="15375" width="9.140625" style="2" customWidth="1"/>
    <col min="15376" max="15376" width="9" style="2" customWidth="1"/>
    <col min="15377" max="15377" width="8.85546875" style="2" customWidth="1"/>
    <col min="15378" max="15379" width="9.5703125" style="2" customWidth="1"/>
    <col min="15380" max="15380" width="9.42578125" style="2" customWidth="1"/>
    <col min="15381" max="15382" width="9.140625" style="2" customWidth="1"/>
    <col min="15383" max="15383" width="8" style="2" customWidth="1"/>
    <col min="15384" max="15384" width="1" style="2" customWidth="1"/>
    <col min="15385" max="15616" width="9.140625" style="2"/>
    <col min="15617" max="15617" width="5.42578125" style="2" customWidth="1"/>
    <col min="15618" max="15618" width="24.85546875" style="2" customWidth="1"/>
    <col min="15619" max="15619" width="12.5703125" style="2" customWidth="1"/>
    <col min="15620" max="15620" width="9.5703125" style="2" customWidth="1"/>
    <col min="15621" max="15621" width="6.140625" style="2" customWidth="1"/>
    <col min="15622" max="15622" width="6.85546875" style="2" customWidth="1"/>
    <col min="15623" max="15623" width="9.85546875" style="2" customWidth="1"/>
    <col min="15624" max="15624" width="5.5703125" style="2" customWidth="1"/>
    <col min="15625" max="15625" width="13.5703125" style="2" customWidth="1"/>
    <col min="15626" max="15626" width="11.5703125" style="2" customWidth="1"/>
    <col min="15627" max="15627" width="9" style="2" customWidth="1"/>
    <col min="15628" max="15628" width="2.5703125" style="2" customWidth="1"/>
    <col min="15629" max="15629" width="8.85546875" style="2" customWidth="1"/>
    <col min="15630" max="15630" width="2.42578125" style="2" customWidth="1"/>
    <col min="15631" max="15631" width="9.140625" style="2" customWidth="1"/>
    <col min="15632" max="15632" width="9" style="2" customWidth="1"/>
    <col min="15633" max="15633" width="8.85546875" style="2" customWidth="1"/>
    <col min="15634" max="15635" width="9.5703125" style="2" customWidth="1"/>
    <col min="15636" max="15636" width="9.42578125" style="2" customWidth="1"/>
    <col min="15637" max="15638" width="9.140625" style="2" customWidth="1"/>
    <col min="15639" max="15639" width="8" style="2" customWidth="1"/>
    <col min="15640" max="15640" width="1" style="2" customWidth="1"/>
    <col min="15641" max="15872" width="9.140625" style="2"/>
    <col min="15873" max="15873" width="5.42578125" style="2" customWidth="1"/>
    <col min="15874" max="15874" width="24.85546875" style="2" customWidth="1"/>
    <col min="15875" max="15875" width="12.5703125" style="2" customWidth="1"/>
    <col min="15876" max="15876" width="9.5703125" style="2" customWidth="1"/>
    <col min="15877" max="15877" width="6.140625" style="2" customWidth="1"/>
    <col min="15878" max="15878" width="6.85546875" style="2" customWidth="1"/>
    <col min="15879" max="15879" width="9.85546875" style="2" customWidth="1"/>
    <col min="15880" max="15880" width="5.5703125" style="2" customWidth="1"/>
    <col min="15881" max="15881" width="13.5703125" style="2" customWidth="1"/>
    <col min="15882" max="15882" width="11.5703125" style="2" customWidth="1"/>
    <col min="15883" max="15883" width="9" style="2" customWidth="1"/>
    <col min="15884" max="15884" width="2.5703125" style="2" customWidth="1"/>
    <col min="15885" max="15885" width="8.85546875" style="2" customWidth="1"/>
    <col min="15886" max="15886" width="2.42578125" style="2" customWidth="1"/>
    <col min="15887" max="15887" width="9.140625" style="2" customWidth="1"/>
    <col min="15888" max="15888" width="9" style="2" customWidth="1"/>
    <col min="15889" max="15889" width="8.85546875" style="2" customWidth="1"/>
    <col min="15890" max="15891" width="9.5703125" style="2" customWidth="1"/>
    <col min="15892" max="15892" width="9.42578125" style="2" customWidth="1"/>
    <col min="15893" max="15894" width="9.140625" style="2" customWidth="1"/>
    <col min="15895" max="15895" width="8" style="2" customWidth="1"/>
    <col min="15896" max="15896" width="1" style="2" customWidth="1"/>
    <col min="15897" max="16128" width="9.140625" style="2"/>
    <col min="16129" max="16129" width="5.42578125" style="2" customWidth="1"/>
    <col min="16130" max="16130" width="24.85546875" style="2" customWidth="1"/>
    <col min="16131" max="16131" width="12.5703125" style="2" customWidth="1"/>
    <col min="16132" max="16132" width="9.5703125" style="2" customWidth="1"/>
    <col min="16133" max="16133" width="6.140625" style="2" customWidth="1"/>
    <col min="16134" max="16134" width="6.85546875" style="2" customWidth="1"/>
    <col min="16135" max="16135" width="9.85546875" style="2" customWidth="1"/>
    <col min="16136" max="16136" width="5.5703125" style="2" customWidth="1"/>
    <col min="16137" max="16137" width="13.5703125" style="2" customWidth="1"/>
    <col min="16138" max="16138" width="11.5703125" style="2" customWidth="1"/>
    <col min="16139" max="16139" width="9" style="2" customWidth="1"/>
    <col min="16140" max="16140" width="2.5703125" style="2" customWidth="1"/>
    <col min="16141" max="16141" width="8.85546875" style="2" customWidth="1"/>
    <col min="16142" max="16142" width="2.42578125" style="2" customWidth="1"/>
    <col min="16143" max="16143" width="9.140625" style="2" customWidth="1"/>
    <col min="16144" max="16144" width="9" style="2" customWidth="1"/>
    <col min="16145" max="16145" width="8.85546875" style="2" customWidth="1"/>
    <col min="16146" max="16147" width="9.5703125" style="2" customWidth="1"/>
    <col min="16148" max="16148" width="9.42578125" style="2" customWidth="1"/>
    <col min="16149" max="16150" width="9.140625" style="2" customWidth="1"/>
    <col min="16151" max="16151" width="8" style="2" customWidth="1"/>
    <col min="16152" max="16152" width="1" style="2" customWidth="1"/>
    <col min="16153" max="16384" width="9.140625" style="2"/>
  </cols>
  <sheetData>
    <row r="1" spans="1:23" x14ac:dyDescent="0.25">
      <c r="A1" s="1"/>
      <c r="Q1" s="1" t="s">
        <v>0</v>
      </c>
    </row>
    <row r="2" spans="1:23" x14ac:dyDescent="0.25">
      <c r="A2" s="1"/>
      <c r="Q2" s="1" t="s">
        <v>1</v>
      </c>
    </row>
    <row r="3" spans="1:23" x14ac:dyDescent="0.25">
      <c r="A3" s="1"/>
      <c r="B3" s="3"/>
      <c r="C3" s="4"/>
      <c r="Q3" s="1" t="s">
        <v>2</v>
      </c>
    </row>
    <row r="4" spans="1:23" x14ac:dyDescent="0.25">
      <c r="A4" s="1"/>
      <c r="Q4" s="1" t="s">
        <v>3</v>
      </c>
    </row>
    <row r="6" spans="1:23" x14ac:dyDescent="0.25">
      <c r="A6" s="572" t="s">
        <v>274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</row>
    <row r="7" spans="1:23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5">
      <c r="A8" s="572" t="s">
        <v>5</v>
      </c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73"/>
      <c r="S8" s="573"/>
      <c r="T8" s="573"/>
      <c r="U8" s="573"/>
      <c r="V8" s="573"/>
      <c r="W8" s="573"/>
    </row>
    <row r="9" spans="1:23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5">
      <c r="A10" s="572" t="s">
        <v>6</v>
      </c>
      <c r="B10" s="572"/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3"/>
      <c r="T10" s="573"/>
      <c r="U10" s="573"/>
      <c r="V10" s="573"/>
      <c r="W10" s="573"/>
    </row>
    <row r="11" spans="1:23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3" spans="1:23" x14ac:dyDescent="0.25">
      <c r="A13" s="574" t="s">
        <v>7</v>
      </c>
      <c r="B13" s="577" t="s">
        <v>8</v>
      </c>
      <c r="C13" s="577" t="s">
        <v>9</v>
      </c>
      <c r="D13" s="577" t="s">
        <v>10</v>
      </c>
      <c r="E13" s="582" t="s">
        <v>11</v>
      </c>
      <c r="F13" s="583"/>
      <c r="G13" s="583"/>
      <c r="H13" s="7"/>
      <c r="I13" s="584" t="s">
        <v>12</v>
      </c>
      <c r="J13" s="577" t="s">
        <v>13</v>
      </c>
      <c r="K13" s="577" t="s">
        <v>14</v>
      </c>
      <c r="L13" s="8"/>
      <c r="M13" s="9"/>
      <c r="N13" s="9"/>
      <c r="O13" s="9"/>
      <c r="P13" s="9"/>
      <c r="Q13" s="606"/>
      <c r="R13" s="606"/>
      <c r="S13" s="9"/>
      <c r="T13" s="9"/>
      <c r="U13" s="10"/>
      <c r="V13" s="9"/>
      <c r="W13" s="7"/>
    </row>
    <row r="14" spans="1:23" x14ac:dyDescent="0.25">
      <c r="A14" s="575"/>
      <c r="B14" s="578"/>
      <c r="C14" s="580"/>
      <c r="D14" s="580"/>
      <c r="E14" s="607" t="s">
        <v>15</v>
      </c>
      <c r="F14" s="608"/>
      <c r="G14" s="608"/>
      <c r="H14" s="609"/>
      <c r="I14" s="585"/>
      <c r="J14" s="578"/>
      <c r="K14" s="578"/>
      <c r="L14" s="610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611"/>
    </row>
    <row r="15" spans="1:23" ht="13.5" customHeight="1" x14ac:dyDescent="0.25">
      <c r="A15" s="575"/>
      <c r="B15" s="578"/>
      <c r="C15" s="580"/>
      <c r="D15" s="580"/>
      <c r="E15" s="612" t="s">
        <v>16</v>
      </c>
      <c r="F15" s="612" t="s">
        <v>17</v>
      </c>
      <c r="G15" s="615" t="s">
        <v>18</v>
      </c>
      <c r="H15" s="612" t="s">
        <v>19</v>
      </c>
      <c r="I15" s="585"/>
      <c r="J15" s="578"/>
      <c r="K15" s="578"/>
      <c r="L15" s="598" t="s">
        <v>20</v>
      </c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600"/>
    </row>
    <row r="16" spans="1:23" ht="18.75" customHeight="1" x14ac:dyDescent="0.25">
      <c r="A16" s="575"/>
      <c r="B16" s="578"/>
      <c r="C16" s="580"/>
      <c r="D16" s="580"/>
      <c r="E16" s="613"/>
      <c r="F16" s="613"/>
      <c r="G16" s="616"/>
      <c r="H16" s="613"/>
      <c r="I16" s="585"/>
      <c r="J16" s="578"/>
      <c r="K16" s="578"/>
      <c r="L16" s="601" t="s">
        <v>21</v>
      </c>
      <c r="M16" s="601" t="s">
        <v>22</v>
      </c>
      <c r="N16" s="601" t="s">
        <v>23</v>
      </c>
      <c r="O16" s="603" t="s">
        <v>24</v>
      </c>
      <c r="P16" s="604"/>
      <c r="Q16" s="605"/>
      <c r="R16" s="603" t="s">
        <v>25</v>
      </c>
      <c r="S16" s="604"/>
      <c r="T16" s="605"/>
      <c r="U16" s="603" t="s">
        <v>26</v>
      </c>
      <c r="V16" s="604"/>
      <c r="W16" s="605"/>
    </row>
    <row r="17" spans="1:26" ht="74.25" customHeight="1" x14ac:dyDescent="0.25">
      <c r="A17" s="576"/>
      <c r="B17" s="579"/>
      <c r="C17" s="581"/>
      <c r="D17" s="581"/>
      <c r="E17" s="614"/>
      <c r="F17" s="614"/>
      <c r="G17" s="617"/>
      <c r="H17" s="614"/>
      <c r="I17" s="586"/>
      <c r="J17" s="579"/>
      <c r="K17" s="579"/>
      <c r="L17" s="602"/>
      <c r="M17" s="602"/>
      <c r="N17" s="602"/>
      <c r="O17" s="11" t="s">
        <v>27</v>
      </c>
      <c r="P17" s="11" t="s">
        <v>28</v>
      </c>
      <c r="Q17" s="11" t="s">
        <v>29</v>
      </c>
      <c r="R17" s="11" t="s">
        <v>27</v>
      </c>
      <c r="S17" s="11" t="s">
        <v>28</v>
      </c>
      <c r="T17" s="11" t="s">
        <v>29</v>
      </c>
      <c r="U17" s="11" t="s">
        <v>27</v>
      </c>
      <c r="V17" s="11" t="s">
        <v>28</v>
      </c>
      <c r="W17" s="11" t="s">
        <v>29</v>
      </c>
    </row>
    <row r="18" spans="1:26" x14ac:dyDescent="0.2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13</v>
      </c>
      <c r="N18" s="12">
        <v>14</v>
      </c>
      <c r="O18" s="587">
        <v>15</v>
      </c>
      <c r="P18" s="588"/>
      <c r="Q18" s="589"/>
      <c r="R18" s="587">
        <v>16</v>
      </c>
      <c r="S18" s="588"/>
      <c r="T18" s="589"/>
      <c r="U18" s="587">
        <v>17</v>
      </c>
      <c r="V18" s="588"/>
      <c r="W18" s="589"/>
    </row>
    <row r="19" spans="1:26" ht="23.45" customHeight="1" x14ac:dyDescent="0.25">
      <c r="A19" s="13" t="s">
        <v>30</v>
      </c>
      <c r="B19" s="590" t="s">
        <v>31</v>
      </c>
      <c r="C19" s="591"/>
      <c r="D19" s="591"/>
      <c r="E19" s="591"/>
      <c r="F19" s="591"/>
      <c r="G19" s="591"/>
      <c r="H19" s="592"/>
      <c r="I19" s="14"/>
      <c r="J19" s="14"/>
      <c r="K19" s="14"/>
      <c r="L19" s="14"/>
      <c r="M19" s="15">
        <f>SUM(M21+M33+M51+M73+M98)</f>
        <v>10953485</v>
      </c>
      <c r="N19" s="15">
        <f t="shared" ref="N19:Q19" si="0">SUM(N21+N33+N51+N73+N98)</f>
        <v>0</v>
      </c>
      <c r="O19" s="15">
        <f t="shared" si="0"/>
        <v>11152680</v>
      </c>
      <c r="P19" s="15">
        <f t="shared" si="0"/>
        <v>10318971</v>
      </c>
      <c r="Q19" s="15">
        <f t="shared" si="0"/>
        <v>833709</v>
      </c>
      <c r="R19" s="15">
        <f t="shared" ref="R19:V19" si="1">SUM(R21+R33+R51+R73+R98)</f>
        <v>11071039</v>
      </c>
      <c r="S19" s="15">
        <f t="shared" si="1"/>
        <v>11071039</v>
      </c>
      <c r="T19" s="15">
        <f t="shared" si="1"/>
        <v>0</v>
      </c>
      <c r="U19" s="15">
        <f t="shared" si="1"/>
        <v>10932067</v>
      </c>
      <c r="V19" s="15">
        <f t="shared" si="1"/>
        <v>10932067</v>
      </c>
      <c r="W19" s="15">
        <f>SUM(W21+W33+W51+W73+W98)</f>
        <v>0</v>
      </c>
    </row>
    <row r="20" spans="1:26" ht="16.5" x14ac:dyDescent="0.25">
      <c r="A20" s="14"/>
      <c r="B20" s="593"/>
      <c r="C20" s="594"/>
      <c r="D20" s="594"/>
      <c r="E20" s="594"/>
      <c r="F20" s="594"/>
      <c r="G20" s="595"/>
      <c r="H20" s="14"/>
      <c r="I20" s="596"/>
      <c r="J20" s="597"/>
      <c r="K20" s="14"/>
      <c r="L20" s="14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6" x14ac:dyDescent="0.25">
      <c r="A21" s="590" t="s">
        <v>32</v>
      </c>
      <c r="B21" s="626"/>
      <c r="C21" s="626"/>
      <c r="D21" s="626"/>
      <c r="E21" s="626"/>
      <c r="F21" s="626"/>
      <c r="G21" s="626"/>
      <c r="H21" s="626"/>
      <c r="I21" s="626"/>
      <c r="J21" s="626"/>
      <c r="K21" s="626"/>
      <c r="L21" s="17"/>
      <c r="M21" s="18">
        <f>SUM(M22+M27+M29)</f>
        <v>2412605</v>
      </c>
      <c r="N21" s="18"/>
      <c r="O21" s="18">
        <f>SUM(O22+O27+O30+O32)</f>
        <v>2292084</v>
      </c>
      <c r="P21" s="18">
        <f t="shared" ref="P21:V21" si="2">SUM(P22+P27+P30+P32)</f>
        <v>2292084</v>
      </c>
      <c r="Q21" s="18">
        <f t="shared" si="2"/>
        <v>0</v>
      </c>
      <c r="R21" s="18">
        <f t="shared" si="2"/>
        <v>2296428</v>
      </c>
      <c r="S21" s="18">
        <f t="shared" si="2"/>
        <v>2296428</v>
      </c>
      <c r="T21" s="18">
        <f t="shared" si="2"/>
        <v>0</v>
      </c>
      <c r="U21" s="18">
        <f t="shared" si="2"/>
        <v>2308826</v>
      </c>
      <c r="V21" s="18">
        <f t="shared" si="2"/>
        <v>2308826</v>
      </c>
      <c r="W21" s="18">
        <f>SUM(W22+W27+W29+W32)</f>
        <v>0</v>
      </c>
    </row>
    <row r="22" spans="1:26" ht="22.5" x14ac:dyDescent="0.25">
      <c r="A22" s="19" t="s">
        <v>33</v>
      </c>
      <c r="B22" s="20" t="s">
        <v>34</v>
      </c>
      <c r="C22" s="21" t="s">
        <v>35</v>
      </c>
      <c r="D22" s="20"/>
      <c r="E22" s="22" t="s">
        <v>36</v>
      </c>
      <c r="F22" s="22" t="s">
        <v>37</v>
      </c>
      <c r="G22" s="22"/>
      <c r="H22" s="22"/>
      <c r="I22" s="624" t="s">
        <v>275</v>
      </c>
      <c r="J22" s="22" t="s">
        <v>276</v>
      </c>
      <c r="K22" s="22" t="s">
        <v>40</v>
      </c>
      <c r="L22" s="22"/>
      <c r="M22" s="23">
        <f>SUM(M23+M26)</f>
        <v>2247045</v>
      </c>
      <c r="N22" s="23"/>
      <c r="O22" s="23">
        <f>SUM(O23)</f>
        <v>2134693</v>
      </c>
      <c r="P22" s="23">
        <f t="shared" ref="P22:V22" si="3">SUM(P23)</f>
        <v>2134693</v>
      </c>
      <c r="Q22" s="23">
        <f t="shared" si="3"/>
        <v>0</v>
      </c>
      <c r="R22" s="23">
        <f t="shared" si="3"/>
        <v>2134693</v>
      </c>
      <c r="S22" s="23">
        <f t="shared" si="3"/>
        <v>2134693</v>
      </c>
      <c r="T22" s="23">
        <f t="shared" si="3"/>
        <v>0</v>
      </c>
      <c r="U22" s="23">
        <f t="shared" si="3"/>
        <v>2134693</v>
      </c>
      <c r="V22" s="23">
        <f t="shared" si="3"/>
        <v>2134693</v>
      </c>
      <c r="W22" s="23">
        <f>SUM(W24:W25)</f>
        <v>0</v>
      </c>
      <c r="Y22" s="342">
        <f>P24+P25+P27+P30</f>
        <v>2274984</v>
      </c>
      <c r="Z22" s="342">
        <f>Y22+P31</f>
        <v>2292084</v>
      </c>
    </row>
    <row r="23" spans="1:26" x14ac:dyDescent="0.25">
      <c r="A23" s="629" t="s">
        <v>41</v>
      </c>
      <c r="B23" s="621" t="s">
        <v>42</v>
      </c>
      <c r="C23" s="21"/>
      <c r="D23" s="20"/>
      <c r="E23" s="22" t="s">
        <v>36</v>
      </c>
      <c r="F23" s="22" t="s">
        <v>37</v>
      </c>
      <c r="G23" s="22" t="s">
        <v>43</v>
      </c>
      <c r="H23" s="22" t="s">
        <v>44</v>
      </c>
      <c r="I23" s="625"/>
      <c r="J23" s="22"/>
      <c r="K23" s="22"/>
      <c r="L23" s="22"/>
      <c r="M23" s="23">
        <f>SUM(M24+M25)</f>
        <v>2247045</v>
      </c>
      <c r="N23" s="23">
        <f t="shared" ref="N23:P23" si="4">SUM(N24+N25)</f>
        <v>0</v>
      </c>
      <c r="O23" s="23">
        <f t="shared" si="4"/>
        <v>2134693</v>
      </c>
      <c r="P23" s="23">
        <f t="shared" si="4"/>
        <v>2134693</v>
      </c>
      <c r="Q23" s="23">
        <f t="shared" ref="Q23:V23" si="5">SUM(Q24+Q25)</f>
        <v>0</v>
      </c>
      <c r="R23" s="23">
        <f t="shared" si="5"/>
        <v>2134693</v>
      </c>
      <c r="S23" s="23">
        <f t="shared" si="5"/>
        <v>2134693</v>
      </c>
      <c r="T23" s="23">
        <f t="shared" si="5"/>
        <v>0</v>
      </c>
      <c r="U23" s="23">
        <f t="shared" si="5"/>
        <v>2134693</v>
      </c>
      <c r="V23" s="23">
        <f t="shared" si="5"/>
        <v>2134693</v>
      </c>
      <c r="W23" s="23">
        <f>SUM(W24:W25)</f>
        <v>0</v>
      </c>
    </row>
    <row r="24" spans="1:26" ht="12.75" customHeight="1" x14ac:dyDescent="0.25">
      <c r="A24" s="630"/>
      <c r="B24" s="622"/>
      <c r="C24" s="21"/>
      <c r="D24" s="20"/>
      <c r="E24" s="22" t="s">
        <v>36</v>
      </c>
      <c r="F24" s="22" t="s">
        <v>37</v>
      </c>
      <c r="G24" s="22" t="s">
        <v>47</v>
      </c>
      <c r="H24" s="22" t="s">
        <v>44</v>
      </c>
      <c r="I24" s="22"/>
      <c r="J24" s="22"/>
      <c r="K24" s="22"/>
      <c r="L24" s="22"/>
      <c r="M24" s="23">
        <v>1637745</v>
      </c>
      <c r="N24" s="23"/>
      <c r="O24" s="23">
        <f>P24+Q24</f>
        <v>1555824</v>
      </c>
      <c r="P24" s="23">
        <f>1555824</f>
        <v>1555824</v>
      </c>
      <c r="Q24" s="23"/>
      <c r="R24" s="23">
        <f>S24+T24</f>
        <v>1555824</v>
      </c>
      <c r="S24" s="23">
        <f>P24</f>
        <v>1555824</v>
      </c>
      <c r="T24" s="23"/>
      <c r="U24" s="23">
        <f>V24+W24</f>
        <v>1555824</v>
      </c>
      <c r="V24" s="23">
        <f>S24</f>
        <v>1555824</v>
      </c>
      <c r="W24" s="23"/>
    </row>
    <row r="25" spans="1:26" ht="21.6" customHeight="1" x14ac:dyDescent="0.25">
      <c r="A25" s="630"/>
      <c r="B25" s="622"/>
      <c r="C25" s="21"/>
      <c r="D25" s="20"/>
      <c r="E25" s="22" t="s">
        <v>36</v>
      </c>
      <c r="F25" s="22" t="s">
        <v>37</v>
      </c>
      <c r="G25" s="22" t="s">
        <v>48</v>
      </c>
      <c r="H25" s="22" t="s">
        <v>44</v>
      </c>
      <c r="I25" s="624" t="s">
        <v>275</v>
      </c>
      <c r="J25" s="22" t="s">
        <v>276</v>
      </c>
      <c r="K25" s="22" t="s">
        <v>40</v>
      </c>
      <c r="L25" s="22"/>
      <c r="M25" s="23">
        <v>609300</v>
      </c>
      <c r="N25" s="23"/>
      <c r="O25" s="23">
        <v>578869</v>
      </c>
      <c r="P25" s="23">
        <v>578869</v>
      </c>
      <c r="Q25" s="23"/>
      <c r="R25" s="23">
        <v>578869</v>
      </c>
      <c r="S25" s="23">
        <v>578869</v>
      </c>
      <c r="T25" s="23"/>
      <c r="U25" s="23">
        <v>578869</v>
      </c>
      <c r="V25" s="23">
        <v>578869</v>
      </c>
      <c r="W25" s="23"/>
      <c r="Y25" s="342">
        <f>P24+P25+P27+P30</f>
        <v>2274984</v>
      </c>
    </row>
    <row r="26" spans="1:26" ht="14.25" customHeight="1" x14ac:dyDescent="0.25">
      <c r="A26" s="631"/>
      <c r="B26" s="623"/>
      <c r="C26" s="21"/>
      <c r="D26" s="20"/>
      <c r="E26" s="22"/>
      <c r="F26" s="22"/>
      <c r="G26" s="22"/>
      <c r="H26" s="22"/>
      <c r="I26" s="625"/>
      <c r="J26" s="22"/>
      <c r="K26" s="22"/>
      <c r="L26" s="22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6" ht="33.75" x14ac:dyDescent="0.25">
      <c r="A27" s="19" t="s">
        <v>49</v>
      </c>
      <c r="B27" s="20" t="s">
        <v>50</v>
      </c>
      <c r="C27" s="21" t="s">
        <v>35</v>
      </c>
      <c r="D27" s="20"/>
      <c r="E27" s="22" t="s">
        <v>36</v>
      </c>
      <c r="F27" s="22" t="s">
        <v>37</v>
      </c>
      <c r="G27" s="22" t="s">
        <v>47</v>
      </c>
      <c r="H27" s="22" t="s">
        <v>51</v>
      </c>
      <c r="I27" s="22"/>
      <c r="J27" s="22"/>
      <c r="K27" s="22"/>
      <c r="L27" s="22"/>
      <c r="M27" s="23">
        <f>SUM(M28:M28)</f>
        <v>143860</v>
      </c>
      <c r="N27" s="23"/>
      <c r="O27" s="23">
        <f>SUM(O28:O28)</f>
        <v>137456</v>
      </c>
      <c r="P27" s="23">
        <f t="shared" ref="P27:W27" si="6">SUM(P28:P28)</f>
        <v>137456</v>
      </c>
      <c r="Q27" s="23">
        <f t="shared" si="6"/>
        <v>0</v>
      </c>
      <c r="R27" s="23">
        <f t="shared" si="6"/>
        <v>141658</v>
      </c>
      <c r="S27" s="23">
        <f t="shared" si="6"/>
        <v>141658</v>
      </c>
      <c r="T27" s="23">
        <f t="shared" si="6"/>
        <v>0</v>
      </c>
      <c r="U27" s="23">
        <f t="shared" si="6"/>
        <v>152197</v>
      </c>
      <c r="V27" s="23">
        <v>152197</v>
      </c>
      <c r="W27" s="23">
        <f t="shared" si="6"/>
        <v>0</v>
      </c>
    </row>
    <row r="28" spans="1:26" ht="38.25" customHeight="1" x14ac:dyDescent="0.25">
      <c r="A28" s="19" t="s">
        <v>52</v>
      </c>
      <c r="B28" s="24" t="s">
        <v>42</v>
      </c>
      <c r="C28" s="21"/>
      <c r="D28" s="20"/>
      <c r="E28" s="22" t="s">
        <v>36</v>
      </c>
      <c r="F28" s="22" t="s">
        <v>37</v>
      </c>
      <c r="G28" s="22" t="s">
        <v>47</v>
      </c>
      <c r="H28" s="22" t="s">
        <v>51</v>
      </c>
      <c r="I28" s="22"/>
      <c r="J28" s="22"/>
      <c r="K28" s="22"/>
      <c r="L28" s="22"/>
      <c r="M28" s="23">
        <v>143860</v>
      </c>
      <c r="N28" s="23"/>
      <c r="O28" s="23">
        <v>137456</v>
      </c>
      <c r="P28" s="23">
        <v>137456</v>
      </c>
      <c r="Q28" s="23">
        <v>0</v>
      </c>
      <c r="R28" s="23">
        <v>141658</v>
      </c>
      <c r="S28" s="23">
        <v>141658</v>
      </c>
      <c r="T28" s="23">
        <v>0</v>
      </c>
      <c r="U28" s="23">
        <f>V28+W28</f>
        <v>152197</v>
      </c>
      <c r="V28" s="23">
        <v>152197</v>
      </c>
      <c r="W28" s="23">
        <v>0</v>
      </c>
    </row>
    <row r="29" spans="1:26" x14ac:dyDescent="0.25">
      <c r="A29" s="19" t="s">
        <v>53</v>
      </c>
      <c r="B29" s="20" t="s">
        <v>54</v>
      </c>
      <c r="C29" s="21" t="s">
        <v>35</v>
      </c>
      <c r="D29" s="20"/>
      <c r="E29" s="22"/>
      <c r="F29" s="22"/>
      <c r="G29" s="22"/>
      <c r="H29" s="22"/>
      <c r="I29" s="22"/>
      <c r="J29" s="22"/>
      <c r="K29" s="22"/>
      <c r="L29" s="22"/>
      <c r="M29" s="23">
        <f>SUM(M30+M31)</f>
        <v>21700</v>
      </c>
      <c r="N29" s="23">
        <f t="shared" ref="N29:P29" si="7">SUM(N30+N31)</f>
        <v>0</v>
      </c>
      <c r="O29" s="23">
        <f t="shared" si="7"/>
        <v>19935</v>
      </c>
      <c r="P29" s="23">
        <f t="shared" si="7"/>
        <v>19935</v>
      </c>
      <c r="Q29" s="23">
        <f t="shared" ref="Q29:V29" si="8">SUM(Q30+Q32)</f>
        <v>0</v>
      </c>
      <c r="R29" s="23">
        <f t="shared" si="8"/>
        <v>20077</v>
      </c>
      <c r="S29" s="23">
        <f t="shared" si="8"/>
        <v>20077</v>
      </c>
      <c r="T29" s="23">
        <f t="shared" si="8"/>
        <v>0</v>
      </c>
      <c r="U29" s="23">
        <f t="shared" si="8"/>
        <v>21936</v>
      </c>
      <c r="V29" s="23">
        <f t="shared" si="8"/>
        <v>21936</v>
      </c>
      <c r="W29" s="23">
        <f>SUM(W30)</f>
        <v>0</v>
      </c>
    </row>
    <row r="30" spans="1:26" ht="36.75" customHeight="1" x14ac:dyDescent="0.25">
      <c r="A30" s="19" t="s">
        <v>55</v>
      </c>
      <c r="B30" s="24" t="s">
        <v>42</v>
      </c>
      <c r="C30" s="20"/>
      <c r="D30" s="20"/>
      <c r="E30" s="22" t="s">
        <v>36</v>
      </c>
      <c r="F30" s="22" t="s">
        <v>37</v>
      </c>
      <c r="G30" s="22" t="s">
        <v>47</v>
      </c>
      <c r="H30" s="22" t="s">
        <v>56</v>
      </c>
      <c r="I30" s="22"/>
      <c r="J30" s="22"/>
      <c r="K30" s="22"/>
      <c r="L30" s="22"/>
      <c r="M30" s="23">
        <v>2700</v>
      </c>
      <c r="N30" s="23"/>
      <c r="O30" s="23">
        <v>2835</v>
      </c>
      <c r="P30" s="23">
        <v>2835</v>
      </c>
      <c r="Q30" s="23"/>
      <c r="R30" s="23">
        <v>2977</v>
      </c>
      <c r="S30" s="23">
        <v>2977</v>
      </c>
      <c r="T30" s="23">
        <v>0</v>
      </c>
      <c r="U30" s="23">
        <v>3126</v>
      </c>
      <c r="V30" s="23">
        <v>3126</v>
      </c>
      <c r="W30" s="23">
        <v>0</v>
      </c>
    </row>
    <row r="31" spans="1:26" ht="36.75" customHeight="1" x14ac:dyDescent="0.25">
      <c r="A31" s="19" t="s">
        <v>57</v>
      </c>
      <c r="B31" s="24" t="s">
        <v>58</v>
      </c>
      <c r="C31" s="20"/>
      <c r="D31" s="20"/>
      <c r="E31" s="22" t="s">
        <v>36</v>
      </c>
      <c r="F31" s="22" t="s">
        <v>59</v>
      </c>
      <c r="G31" s="22" t="s">
        <v>277</v>
      </c>
      <c r="H31" s="22" t="s">
        <v>61</v>
      </c>
      <c r="I31" s="22"/>
      <c r="J31" s="22"/>
      <c r="K31" s="22"/>
      <c r="L31" s="22"/>
      <c r="M31" s="23">
        <v>19000</v>
      </c>
      <c r="N31" s="23"/>
      <c r="O31" s="23">
        <v>17100</v>
      </c>
      <c r="P31" s="23">
        <v>17100</v>
      </c>
      <c r="Q31" s="23"/>
      <c r="R31" s="23">
        <v>17100</v>
      </c>
      <c r="S31" s="23">
        <v>17100</v>
      </c>
      <c r="T31" s="23"/>
      <c r="U31" s="23">
        <v>18810</v>
      </c>
      <c r="V31" s="23">
        <v>18810</v>
      </c>
      <c r="W31" s="23"/>
    </row>
    <row r="32" spans="1:26" ht="36.75" customHeight="1" x14ac:dyDescent="0.25">
      <c r="A32" s="19" t="s">
        <v>62</v>
      </c>
      <c r="B32" s="20" t="s">
        <v>50</v>
      </c>
      <c r="C32" s="20"/>
      <c r="D32" s="20"/>
      <c r="E32" s="22" t="s">
        <v>36</v>
      </c>
      <c r="F32" s="22" t="s">
        <v>59</v>
      </c>
      <c r="G32" s="22" t="s">
        <v>278</v>
      </c>
      <c r="H32" s="22" t="s">
        <v>51</v>
      </c>
      <c r="I32" s="22"/>
      <c r="J32" s="22"/>
      <c r="K32" s="22"/>
      <c r="L32" s="22"/>
      <c r="M32" s="23">
        <v>19000</v>
      </c>
      <c r="N32" s="23"/>
      <c r="O32" s="23">
        <v>17100</v>
      </c>
      <c r="P32" s="23">
        <v>17100</v>
      </c>
      <c r="Q32" s="23"/>
      <c r="R32" s="23">
        <v>17100</v>
      </c>
      <c r="S32" s="23">
        <v>17100</v>
      </c>
      <c r="T32" s="23"/>
      <c r="U32" s="23">
        <v>18810</v>
      </c>
      <c r="V32" s="23">
        <v>18810</v>
      </c>
      <c r="W32" s="23"/>
    </row>
    <row r="33" spans="1:23" ht="21" customHeight="1" x14ac:dyDescent="0.25">
      <c r="A33" s="632" t="s">
        <v>63</v>
      </c>
      <c r="B33" s="633"/>
      <c r="C33" s="633"/>
      <c r="D33" s="633"/>
      <c r="E33" s="633"/>
      <c r="F33" s="633"/>
      <c r="G33" s="633"/>
      <c r="H33" s="633"/>
      <c r="I33" s="633"/>
      <c r="J33" s="633"/>
      <c r="K33" s="633"/>
      <c r="L33" s="25"/>
      <c r="M33" s="26">
        <f>SUM(M34+M43+M47)</f>
        <v>6135980</v>
      </c>
      <c r="N33" s="26">
        <f>SUM(N34+N43+N47)</f>
        <v>0</v>
      </c>
      <c r="O33" s="26">
        <f>SUM(O37+O38+O44+O45+O48+O49)</f>
        <v>6362686</v>
      </c>
      <c r="P33" s="26">
        <f t="shared" ref="P33:Q33" si="9">SUM(P37+P38+P44+P45+P48+P49)</f>
        <v>5678977</v>
      </c>
      <c r="Q33" s="26">
        <f t="shared" si="9"/>
        <v>683709</v>
      </c>
      <c r="R33" s="26">
        <f t="shared" ref="R33:V33" si="10">SUM(R37+R38+R44+R45+R48+R49)</f>
        <v>6398400</v>
      </c>
      <c r="S33" s="26">
        <f t="shared" si="10"/>
        <v>6398400</v>
      </c>
      <c r="T33" s="26">
        <f t="shared" si="10"/>
        <v>0</v>
      </c>
      <c r="U33" s="26">
        <f t="shared" si="10"/>
        <v>6172510</v>
      </c>
      <c r="V33" s="26">
        <f t="shared" si="10"/>
        <v>6172510</v>
      </c>
      <c r="W33" s="26">
        <f>SUM(W34+W43+W47)</f>
        <v>0</v>
      </c>
    </row>
    <row r="34" spans="1:23" ht="22.5" x14ac:dyDescent="0.25">
      <c r="A34" s="27" t="s">
        <v>64</v>
      </c>
      <c r="B34" s="20" t="s">
        <v>65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>
        <f>SUM(M35+M38)</f>
        <v>5342490</v>
      </c>
      <c r="N34" s="23"/>
      <c r="O34" s="23">
        <f>SUM(O35+O38)</f>
        <v>5586769</v>
      </c>
      <c r="P34" s="23">
        <f t="shared" ref="P34:V34" si="11">SUM(P35+P38)</f>
        <v>4903060</v>
      </c>
      <c r="Q34" s="23">
        <f t="shared" si="11"/>
        <v>683709</v>
      </c>
      <c r="R34" s="23">
        <f t="shared" si="11"/>
        <v>5586769</v>
      </c>
      <c r="S34" s="23">
        <f t="shared" si="11"/>
        <v>5586769</v>
      </c>
      <c r="T34" s="23">
        <f t="shared" si="11"/>
        <v>0</v>
      </c>
      <c r="U34" s="23">
        <f>SUM(U35+U38)</f>
        <v>5307431</v>
      </c>
      <c r="V34" s="23">
        <f t="shared" si="11"/>
        <v>5307431</v>
      </c>
      <c r="W34" s="23">
        <f>SUM(W35+W38)</f>
        <v>0</v>
      </c>
    </row>
    <row r="35" spans="1:23" x14ac:dyDescent="0.25">
      <c r="A35" s="618" t="s">
        <v>66</v>
      </c>
      <c r="B35" s="621" t="s">
        <v>67</v>
      </c>
      <c r="C35" s="22"/>
      <c r="D35" s="22"/>
      <c r="E35" s="22" t="s">
        <v>68</v>
      </c>
      <c r="F35" s="22" t="s">
        <v>69</v>
      </c>
      <c r="G35" s="22"/>
      <c r="H35" s="22"/>
      <c r="I35" s="22"/>
      <c r="J35" s="22"/>
      <c r="K35" s="22"/>
      <c r="L35" s="22"/>
      <c r="M35" s="23">
        <f>SUM(M36:M37)</f>
        <v>1492350</v>
      </c>
      <c r="N35" s="23"/>
      <c r="O35" s="23">
        <f t="shared" ref="O35:W35" si="12">SUM(O36:O37)</f>
        <v>1560541</v>
      </c>
      <c r="P35" s="23">
        <f t="shared" si="12"/>
        <v>1560541</v>
      </c>
      <c r="Q35" s="23">
        <f t="shared" si="12"/>
        <v>0</v>
      </c>
      <c r="R35" s="23">
        <f t="shared" si="12"/>
        <v>1560541</v>
      </c>
      <c r="S35" s="23">
        <f t="shared" si="12"/>
        <v>1560541</v>
      </c>
      <c r="T35" s="23">
        <f t="shared" si="12"/>
        <v>0</v>
      </c>
      <c r="U35" s="23">
        <f t="shared" si="12"/>
        <v>1482514</v>
      </c>
      <c r="V35" s="23">
        <f t="shared" si="12"/>
        <v>1482514</v>
      </c>
      <c r="W35" s="23">
        <f t="shared" si="12"/>
        <v>0</v>
      </c>
    </row>
    <row r="36" spans="1:23" ht="15" customHeight="1" x14ac:dyDescent="0.25">
      <c r="A36" s="619"/>
      <c r="B36" s="622"/>
      <c r="C36" s="22"/>
      <c r="D36" s="22"/>
      <c r="E36" s="22" t="s">
        <v>68</v>
      </c>
      <c r="F36" s="22" t="s">
        <v>69</v>
      </c>
      <c r="G36" s="22" t="s">
        <v>70</v>
      </c>
      <c r="H36" s="22" t="s">
        <v>44</v>
      </c>
      <c r="I36" s="624" t="s">
        <v>279</v>
      </c>
      <c r="J36" s="22" t="s">
        <v>276</v>
      </c>
      <c r="K36" s="22" t="s">
        <v>40</v>
      </c>
      <c r="L36" s="22"/>
      <c r="M36" s="23"/>
      <c r="N36" s="23"/>
      <c r="O36" s="23">
        <f>SUM(P36:Q36)</f>
        <v>0</v>
      </c>
      <c r="P36" s="23"/>
      <c r="Q36" s="23"/>
      <c r="R36" s="23">
        <f>SUM(S36:T36)</f>
        <v>0</v>
      </c>
      <c r="S36" s="23"/>
      <c r="T36" s="23"/>
      <c r="U36" s="23">
        <f>SUM(V36:W36)</f>
        <v>0</v>
      </c>
      <c r="V36" s="23"/>
      <c r="W36" s="23"/>
    </row>
    <row r="37" spans="1:23" ht="19.5" customHeight="1" x14ac:dyDescent="0.25">
      <c r="A37" s="620"/>
      <c r="B37" s="623"/>
      <c r="C37" s="22"/>
      <c r="D37" s="22"/>
      <c r="E37" s="22"/>
      <c r="F37" s="22"/>
      <c r="G37" s="22"/>
      <c r="H37" s="22"/>
      <c r="I37" s="625"/>
      <c r="J37" s="22"/>
      <c r="K37" s="22"/>
      <c r="L37" s="22"/>
      <c r="M37" s="23">
        <v>1492350</v>
      </c>
      <c r="N37" s="23"/>
      <c r="O37" s="23">
        <v>1560541</v>
      </c>
      <c r="P37" s="23">
        <v>1560541</v>
      </c>
      <c r="Q37" s="23"/>
      <c r="R37" s="23">
        <v>1560541</v>
      </c>
      <c r="S37" s="23">
        <v>1560541</v>
      </c>
      <c r="T37" s="23"/>
      <c r="U37" s="23">
        <v>1482514</v>
      </c>
      <c r="V37" s="23">
        <v>1482514</v>
      </c>
      <c r="W37" s="23"/>
    </row>
    <row r="38" spans="1:23" ht="57.75" customHeight="1" x14ac:dyDescent="0.25">
      <c r="A38" s="618" t="s">
        <v>72</v>
      </c>
      <c r="B38" s="621" t="s">
        <v>73</v>
      </c>
      <c r="C38" s="20"/>
      <c r="D38" s="29"/>
      <c r="E38" s="22" t="s">
        <v>74</v>
      </c>
      <c r="F38" s="22" t="s">
        <v>36</v>
      </c>
      <c r="G38" s="22"/>
      <c r="H38" s="22"/>
      <c r="I38" s="25" t="s">
        <v>75</v>
      </c>
      <c r="J38" s="22" t="s">
        <v>276</v>
      </c>
      <c r="K38" s="22" t="s">
        <v>40</v>
      </c>
      <c r="L38" s="22"/>
      <c r="M38" s="23">
        <f>SUM(M39:M42)</f>
        <v>3850140</v>
      </c>
      <c r="N38" s="23"/>
      <c r="O38" s="23">
        <f t="shared" ref="O38:W38" si="13">SUM(O39:O42)</f>
        <v>4026228</v>
      </c>
      <c r="P38" s="23">
        <f t="shared" si="13"/>
        <v>3342519</v>
      </c>
      <c r="Q38" s="23">
        <f t="shared" si="13"/>
        <v>683709</v>
      </c>
      <c r="R38" s="23">
        <f t="shared" si="13"/>
        <v>4026228</v>
      </c>
      <c r="S38" s="23">
        <f t="shared" si="13"/>
        <v>4026228</v>
      </c>
      <c r="T38" s="23">
        <f t="shared" si="13"/>
        <v>0</v>
      </c>
      <c r="U38" s="23">
        <f t="shared" si="13"/>
        <v>3824917</v>
      </c>
      <c r="V38" s="23">
        <f t="shared" si="13"/>
        <v>3824917</v>
      </c>
      <c r="W38" s="23">
        <f t="shared" si="13"/>
        <v>0</v>
      </c>
    </row>
    <row r="39" spans="1:23" ht="57" customHeight="1" x14ac:dyDescent="0.25">
      <c r="A39" s="619"/>
      <c r="B39" s="622"/>
      <c r="C39" s="20" t="s">
        <v>76</v>
      </c>
      <c r="D39" s="27" t="s">
        <v>77</v>
      </c>
      <c r="E39" s="22" t="s">
        <v>74</v>
      </c>
      <c r="F39" s="22" t="s">
        <v>36</v>
      </c>
      <c r="G39" s="22" t="s">
        <v>78</v>
      </c>
      <c r="H39" s="22" t="s">
        <v>79</v>
      </c>
      <c r="I39" s="22"/>
      <c r="J39" s="22"/>
      <c r="K39" s="22"/>
      <c r="L39" s="22"/>
      <c r="M39" s="23">
        <v>3850140</v>
      </c>
      <c r="N39" s="23"/>
      <c r="O39" s="23">
        <v>4026228</v>
      </c>
      <c r="P39" s="23">
        <v>3342519</v>
      </c>
      <c r="Q39" s="23">
        <v>683709</v>
      </c>
      <c r="R39" s="23">
        <v>4026228</v>
      </c>
      <c r="S39" s="23">
        <v>4026228</v>
      </c>
      <c r="T39" s="23"/>
      <c r="U39" s="23">
        <v>3824917</v>
      </c>
      <c r="V39" s="23">
        <v>3824917</v>
      </c>
      <c r="W39" s="23"/>
    </row>
    <row r="40" spans="1:23" x14ac:dyDescent="0.25">
      <c r="A40" s="619"/>
      <c r="B40" s="622"/>
      <c r="C40" s="30"/>
      <c r="D40" s="27"/>
      <c r="E40" s="22"/>
      <c r="F40" s="22"/>
      <c r="G40" s="22"/>
      <c r="H40" s="22"/>
      <c r="I40" s="22"/>
      <c r="J40" s="22"/>
      <c r="K40" s="22"/>
      <c r="L40" s="22"/>
      <c r="M40" s="23"/>
      <c r="N40" s="23"/>
      <c r="O40" s="23">
        <f>SUM(P40:Q40)</f>
        <v>0</v>
      </c>
      <c r="P40" s="23"/>
      <c r="Q40" s="23">
        <v>0</v>
      </c>
      <c r="R40" s="23">
        <f>SUM(S40:T40)</f>
        <v>0</v>
      </c>
      <c r="S40" s="23"/>
      <c r="T40" s="23">
        <v>0</v>
      </c>
      <c r="U40" s="23">
        <f>SUM(V40:W40)</f>
        <v>0</v>
      </c>
      <c r="V40" s="23"/>
      <c r="W40" s="23">
        <v>0</v>
      </c>
    </row>
    <row r="41" spans="1:23" ht="15" customHeight="1" x14ac:dyDescent="0.25">
      <c r="A41" s="619"/>
      <c r="B41" s="622"/>
      <c r="C41" s="20"/>
      <c r="D41" s="27"/>
      <c r="E41" s="22"/>
      <c r="F41" s="22"/>
      <c r="G41" s="22"/>
      <c r="H41" s="22"/>
      <c r="I41" s="22"/>
      <c r="J41" s="22"/>
      <c r="K41" s="22"/>
      <c r="L41" s="22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23" ht="10.7" customHeight="1" x14ac:dyDescent="0.25">
      <c r="A42" s="619"/>
      <c r="B42" s="622"/>
      <c r="C42" s="30"/>
      <c r="D42" s="27"/>
      <c r="E42" s="22"/>
      <c r="F42" s="22"/>
      <c r="G42" s="22"/>
      <c r="H42" s="22"/>
      <c r="I42" s="22"/>
      <c r="J42" s="22"/>
      <c r="K42" s="22"/>
      <c r="L42" s="22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ht="21" customHeight="1" x14ac:dyDescent="0.25">
      <c r="A43" s="27" t="s">
        <v>81</v>
      </c>
      <c r="B43" s="20" t="s">
        <v>82</v>
      </c>
      <c r="C43" s="25"/>
      <c r="D43" s="22"/>
      <c r="E43" s="22"/>
      <c r="F43" s="22"/>
      <c r="G43" s="22"/>
      <c r="H43" s="22"/>
      <c r="I43" s="22"/>
      <c r="J43" s="22"/>
      <c r="K43" s="22"/>
      <c r="L43" s="22"/>
      <c r="M43" s="23">
        <f>SUM(M44:M46)</f>
        <v>780990</v>
      </c>
      <c r="N43" s="23"/>
      <c r="O43" s="23">
        <f>SUM(O44+O45)</f>
        <v>762790</v>
      </c>
      <c r="P43" s="23">
        <f t="shared" ref="P43:V43" si="14">SUM(P44+P45)</f>
        <v>762790</v>
      </c>
      <c r="Q43" s="23">
        <f t="shared" si="14"/>
        <v>0</v>
      </c>
      <c r="R43" s="23">
        <f t="shared" si="14"/>
        <v>797847</v>
      </c>
      <c r="S43" s="23">
        <f t="shared" si="14"/>
        <v>797847</v>
      </c>
      <c r="T43" s="23">
        <f t="shared" si="14"/>
        <v>0</v>
      </c>
      <c r="U43" s="23">
        <f t="shared" si="14"/>
        <v>850607</v>
      </c>
      <c r="V43" s="23">
        <f t="shared" si="14"/>
        <v>850607</v>
      </c>
      <c r="W43" s="23">
        <f>SUM(W44:W46)</f>
        <v>0</v>
      </c>
    </row>
    <row r="44" spans="1:23" ht="47.25" customHeight="1" x14ac:dyDescent="0.25">
      <c r="A44" s="27" t="s">
        <v>83</v>
      </c>
      <c r="B44" s="20" t="s">
        <v>67</v>
      </c>
      <c r="C44" s="25"/>
      <c r="D44" s="31"/>
      <c r="E44" s="22" t="s">
        <v>68</v>
      </c>
      <c r="F44" s="22" t="s">
        <v>69</v>
      </c>
      <c r="G44" s="22" t="s">
        <v>70</v>
      </c>
      <c r="H44" s="22" t="s">
        <v>51</v>
      </c>
      <c r="I44" s="22"/>
      <c r="J44" s="22"/>
      <c r="K44" s="22"/>
      <c r="L44" s="22"/>
      <c r="M44" s="23">
        <v>94460</v>
      </c>
      <c r="N44" s="23"/>
      <c r="O44" s="23">
        <v>83586</v>
      </c>
      <c r="P44" s="23">
        <v>83586</v>
      </c>
      <c r="Q44" s="23">
        <v>0</v>
      </c>
      <c r="R44" s="23">
        <v>86347</v>
      </c>
      <c r="S44" s="23">
        <v>86347</v>
      </c>
      <c r="T44" s="23">
        <v>0</v>
      </c>
      <c r="U44" s="23">
        <v>97607</v>
      </c>
      <c r="V44" s="23">
        <v>97607</v>
      </c>
      <c r="W44" s="23">
        <v>0</v>
      </c>
    </row>
    <row r="45" spans="1:23" ht="59.25" customHeight="1" x14ac:dyDescent="0.25">
      <c r="A45" s="27" t="s">
        <v>84</v>
      </c>
      <c r="B45" s="621" t="s">
        <v>73</v>
      </c>
      <c r="C45" s="20" t="s">
        <v>76</v>
      </c>
      <c r="D45" s="31" t="s">
        <v>77</v>
      </c>
      <c r="E45" s="22" t="s">
        <v>74</v>
      </c>
      <c r="F45" s="22" t="s">
        <v>36</v>
      </c>
      <c r="G45" s="22" t="s">
        <v>78</v>
      </c>
      <c r="H45" s="22" t="s">
        <v>51</v>
      </c>
      <c r="I45" s="22"/>
      <c r="J45" s="22"/>
      <c r="K45" s="22"/>
      <c r="L45" s="22"/>
      <c r="M45" s="23">
        <v>686530</v>
      </c>
      <c r="N45" s="23"/>
      <c r="O45" s="23">
        <f>P45+Q45</f>
        <v>679204</v>
      </c>
      <c r="P45" s="23">
        <v>679204</v>
      </c>
      <c r="Q45" s="23">
        <v>0</v>
      </c>
      <c r="R45" s="23">
        <f>S45+T45</f>
        <v>711500</v>
      </c>
      <c r="S45" s="23">
        <v>711500</v>
      </c>
      <c r="T45" s="23">
        <v>0</v>
      </c>
      <c r="U45" s="23">
        <f>V45+W45</f>
        <v>753000</v>
      </c>
      <c r="V45" s="23">
        <v>753000</v>
      </c>
      <c r="W45" s="23">
        <v>0</v>
      </c>
    </row>
    <row r="46" spans="1:23" ht="19.350000000000001" customHeight="1" x14ac:dyDescent="0.25">
      <c r="A46" s="27"/>
      <c r="B46" s="623"/>
      <c r="C46" s="30"/>
      <c r="D46" s="27"/>
      <c r="E46" s="22"/>
      <c r="F46" s="22"/>
      <c r="G46" s="22"/>
      <c r="H46" s="22"/>
      <c r="I46" s="22"/>
      <c r="J46" s="22"/>
      <c r="K46" s="22"/>
      <c r="L46" s="22"/>
      <c r="M46" s="23"/>
      <c r="N46" s="23"/>
      <c r="O46" s="23">
        <f>SUM(P46:Q46)</f>
        <v>0</v>
      </c>
      <c r="P46" s="23"/>
      <c r="Q46" s="23">
        <v>0</v>
      </c>
      <c r="R46" s="23">
        <f>SUM(S46:T46)</f>
        <v>0</v>
      </c>
      <c r="S46" s="23"/>
      <c r="T46" s="23">
        <v>0</v>
      </c>
      <c r="U46" s="23">
        <f>SUM(V46:W46)</f>
        <v>0</v>
      </c>
      <c r="V46" s="23"/>
      <c r="W46" s="23">
        <v>0</v>
      </c>
    </row>
    <row r="47" spans="1:23" x14ac:dyDescent="0.25">
      <c r="A47" s="27" t="s">
        <v>85</v>
      </c>
      <c r="B47" s="20" t="s">
        <v>54</v>
      </c>
      <c r="C47" s="27"/>
      <c r="D47" s="22"/>
      <c r="E47" s="22"/>
      <c r="F47" s="22"/>
      <c r="G47" s="22"/>
      <c r="H47" s="22"/>
      <c r="I47" s="22"/>
      <c r="J47" s="22"/>
      <c r="K47" s="22"/>
      <c r="L47" s="22"/>
      <c r="M47" s="23">
        <f>SUM(M48:M50)</f>
        <v>12500</v>
      </c>
      <c r="N47" s="23"/>
      <c r="O47" s="23">
        <f>SUM(O48+O49)</f>
        <v>13127</v>
      </c>
      <c r="P47" s="23">
        <f t="shared" ref="P47:V47" si="15">SUM(P48+P49)</f>
        <v>13127</v>
      </c>
      <c r="Q47" s="23">
        <f t="shared" si="15"/>
        <v>0</v>
      </c>
      <c r="R47" s="23">
        <f t="shared" si="15"/>
        <v>13784</v>
      </c>
      <c r="S47" s="23">
        <f t="shared" si="15"/>
        <v>13784</v>
      </c>
      <c r="T47" s="23">
        <f t="shared" si="15"/>
        <v>0</v>
      </c>
      <c r="U47" s="23">
        <f t="shared" si="15"/>
        <v>14472</v>
      </c>
      <c r="V47" s="23">
        <f t="shared" si="15"/>
        <v>14472</v>
      </c>
      <c r="W47" s="23">
        <f>SUM(W48:W50)</f>
        <v>0</v>
      </c>
    </row>
    <row r="48" spans="1:23" ht="45" x14ac:dyDescent="0.25">
      <c r="A48" s="27" t="s">
        <v>86</v>
      </c>
      <c r="B48" s="20" t="s">
        <v>67</v>
      </c>
      <c r="C48" s="27"/>
      <c r="D48" s="22"/>
      <c r="E48" s="22" t="s">
        <v>68</v>
      </c>
      <c r="F48" s="22" t="s">
        <v>69</v>
      </c>
      <c r="G48" s="22" t="s">
        <v>70</v>
      </c>
      <c r="H48" s="22" t="s">
        <v>56</v>
      </c>
      <c r="I48" s="22"/>
      <c r="J48" s="22"/>
      <c r="K48" s="22"/>
      <c r="L48" s="22"/>
      <c r="M48" s="23">
        <v>2800</v>
      </c>
      <c r="N48" s="23"/>
      <c r="O48" s="23">
        <v>2941</v>
      </c>
      <c r="P48" s="23">
        <v>2941</v>
      </c>
      <c r="Q48" s="23">
        <v>0</v>
      </c>
      <c r="R48" s="23">
        <v>3088</v>
      </c>
      <c r="S48" s="23">
        <v>3088</v>
      </c>
      <c r="T48" s="23">
        <v>0</v>
      </c>
      <c r="U48" s="23">
        <v>3242</v>
      </c>
      <c r="V48" s="23">
        <v>3242</v>
      </c>
      <c r="W48" s="23">
        <v>0</v>
      </c>
    </row>
    <row r="49" spans="1:25" ht="67.5" x14ac:dyDescent="0.25">
      <c r="A49" s="27" t="s">
        <v>87</v>
      </c>
      <c r="B49" s="621" t="s">
        <v>73</v>
      </c>
      <c r="C49" s="20" t="s">
        <v>76</v>
      </c>
      <c r="D49" s="22" t="s">
        <v>77</v>
      </c>
      <c r="E49" s="22" t="s">
        <v>74</v>
      </c>
      <c r="F49" s="22" t="s">
        <v>36</v>
      </c>
      <c r="G49" s="22" t="s">
        <v>78</v>
      </c>
      <c r="H49" s="22" t="s">
        <v>56</v>
      </c>
      <c r="I49" s="22"/>
      <c r="J49" s="22"/>
      <c r="K49" s="22"/>
      <c r="L49" s="22"/>
      <c r="M49" s="23">
        <v>9700</v>
      </c>
      <c r="N49" s="23"/>
      <c r="O49" s="23">
        <v>10186</v>
      </c>
      <c r="P49" s="23">
        <v>10186</v>
      </c>
      <c r="Q49" s="23">
        <v>0</v>
      </c>
      <c r="R49" s="23">
        <v>10696</v>
      </c>
      <c r="S49" s="23">
        <v>10696</v>
      </c>
      <c r="T49" s="23">
        <v>0</v>
      </c>
      <c r="U49" s="23">
        <v>11230</v>
      </c>
      <c r="V49" s="23">
        <v>11230</v>
      </c>
      <c r="W49" s="23">
        <v>0</v>
      </c>
    </row>
    <row r="50" spans="1:25" x14ac:dyDescent="0.25">
      <c r="A50" s="27"/>
      <c r="B50" s="623"/>
      <c r="C50" s="30"/>
      <c r="D50" s="27"/>
      <c r="E50" s="22"/>
      <c r="F50" s="22"/>
      <c r="G50" s="22"/>
      <c r="H50" s="22"/>
      <c r="I50" s="22"/>
      <c r="J50" s="22"/>
      <c r="K50" s="22"/>
      <c r="L50" s="22"/>
      <c r="M50" s="23"/>
      <c r="N50" s="23"/>
      <c r="O50" s="23">
        <f>SUM(P50:Q50)</f>
        <v>0</v>
      </c>
      <c r="P50" s="23"/>
      <c r="Q50" s="23">
        <v>0</v>
      </c>
      <c r="R50" s="23">
        <f>SUM(S50:T50)</f>
        <v>0</v>
      </c>
      <c r="S50" s="23"/>
      <c r="T50" s="23">
        <v>0</v>
      </c>
      <c r="U50" s="23">
        <f>SUM(V50:W50)</f>
        <v>0</v>
      </c>
      <c r="V50" s="23"/>
      <c r="W50" s="23">
        <v>0</v>
      </c>
    </row>
    <row r="51" spans="1:25" ht="31.5" customHeight="1" x14ac:dyDescent="0.25">
      <c r="A51" s="632" t="s">
        <v>88</v>
      </c>
      <c r="B51" s="633"/>
      <c r="C51" s="633"/>
      <c r="D51" s="633"/>
      <c r="E51" s="633"/>
      <c r="F51" s="633"/>
      <c r="G51" s="633"/>
      <c r="H51" s="633"/>
      <c r="I51" s="633"/>
      <c r="J51" s="633"/>
      <c r="K51" s="633"/>
      <c r="L51" s="32"/>
      <c r="M51" s="33">
        <f>SUM(M52+M70)</f>
        <v>2404900</v>
      </c>
      <c r="N51" s="33">
        <f t="shared" ref="N51:W51" si="16">SUM(N52+N70)</f>
        <v>0</v>
      </c>
      <c r="O51" s="33">
        <f>SUM(O52+O70)</f>
        <v>2497910</v>
      </c>
      <c r="P51" s="33">
        <f t="shared" ref="P51:Q51" si="17">SUM(P52+P70)</f>
        <v>2347910</v>
      </c>
      <c r="Q51" s="33">
        <f t="shared" si="17"/>
        <v>150000</v>
      </c>
      <c r="R51" s="33">
        <f t="shared" si="16"/>
        <v>2376211</v>
      </c>
      <c r="S51" s="33">
        <f t="shared" si="16"/>
        <v>2376211</v>
      </c>
      <c r="T51" s="33">
        <f t="shared" si="16"/>
        <v>0</v>
      </c>
      <c r="U51" s="33">
        <f t="shared" si="16"/>
        <v>2450731</v>
      </c>
      <c r="V51" s="33">
        <f t="shared" si="16"/>
        <v>2450731</v>
      </c>
      <c r="W51" s="33">
        <f t="shared" si="16"/>
        <v>0</v>
      </c>
    </row>
    <row r="52" spans="1:25" ht="45.75" customHeight="1" x14ac:dyDescent="0.25">
      <c r="A52" s="34" t="s">
        <v>89</v>
      </c>
      <c r="B52" s="20" t="s">
        <v>90</v>
      </c>
      <c r="C52" s="25"/>
      <c r="D52" s="25"/>
      <c r="E52" s="25"/>
      <c r="F52" s="25"/>
      <c r="G52" s="25"/>
      <c r="H52" s="25"/>
      <c r="I52" s="25"/>
      <c r="J52" s="25"/>
      <c r="K52" s="25"/>
      <c r="L52" s="32"/>
      <c r="M52" s="35">
        <f>SUM(M53+M54+M55+M65+M66+M69)</f>
        <v>2404900</v>
      </c>
      <c r="N52" s="35">
        <f>SUM(N53+N54+N55+N65+N66+N69)</f>
        <v>0</v>
      </c>
      <c r="O52" s="35">
        <f>SUM(O54+O55)</f>
        <v>2497910</v>
      </c>
      <c r="P52" s="35">
        <f t="shared" ref="P52:V52" si="18">SUM(P54+P55)</f>
        <v>2347910</v>
      </c>
      <c r="Q52" s="35">
        <f t="shared" si="18"/>
        <v>150000</v>
      </c>
      <c r="R52" s="35">
        <f t="shared" si="18"/>
        <v>2376211</v>
      </c>
      <c r="S52" s="35">
        <f t="shared" si="18"/>
        <v>2376211</v>
      </c>
      <c r="T52" s="35">
        <f t="shared" si="18"/>
        <v>0</v>
      </c>
      <c r="U52" s="35">
        <f t="shared" si="18"/>
        <v>2450731</v>
      </c>
      <c r="V52" s="35">
        <f t="shared" si="18"/>
        <v>2450731</v>
      </c>
      <c r="W52" s="35">
        <f>SUM(W53+W54+W55+W65+W66+W69)</f>
        <v>0</v>
      </c>
    </row>
    <row r="53" spans="1:25" ht="47.25" customHeight="1" x14ac:dyDescent="0.25">
      <c r="A53" s="36" t="s">
        <v>91</v>
      </c>
      <c r="B53" s="20" t="s">
        <v>92</v>
      </c>
      <c r="C53" s="25"/>
      <c r="D53" s="25"/>
      <c r="E53" s="25" t="s">
        <v>68</v>
      </c>
      <c r="F53" s="25" t="s">
        <v>93</v>
      </c>
      <c r="G53" s="25"/>
      <c r="H53" s="25" t="s">
        <v>51</v>
      </c>
      <c r="I53" s="25"/>
      <c r="J53" s="25"/>
      <c r="K53" s="25"/>
      <c r="L53" s="32"/>
      <c r="M53" s="35">
        <v>0</v>
      </c>
      <c r="N53" s="35"/>
      <c r="O53" s="35">
        <f>SUM(P53:Q53)</f>
        <v>0</v>
      </c>
      <c r="P53" s="35">
        <v>0</v>
      </c>
      <c r="Q53" s="35">
        <v>0</v>
      </c>
      <c r="R53" s="35">
        <f>SUM(S53:T53)</f>
        <v>0</v>
      </c>
      <c r="S53" s="35">
        <v>0</v>
      </c>
      <c r="T53" s="35">
        <v>0</v>
      </c>
      <c r="U53" s="35">
        <f>SUM(V53:W53)</f>
        <v>0</v>
      </c>
      <c r="V53" s="35">
        <v>0</v>
      </c>
      <c r="W53" s="35">
        <v>0</v>
      </c>
    </row>
    <row r="54" spans="1:25" ht="195" customHeight="1" x14ac:dyDescent="0.25">
      <c r="A54" s="36" t="s">
        <v>94</v>
      </c>
      <c r="B54" s="172" t="s">
        <v>95</v>
      </c>
      <c r="C54" s="25"/>
      <c r="D54" s="25"/>
      <c r="E54" s="25" t="s">
        <v>37</v>
      </c>
      <c r="F54" s="25" t="s">
        <v>93</v>
      </c>
      <c r="G54" s="25" t="s">
        <v>280</v>
      </c>
      <c r="H54" s="25" t="s">
        <v>51</v>
      </c>
      <c r="I54" s="25" t="s">
        <v>281</v>
      </c>
      <c r="J54" s="25" t="s">
        <v>276</v>
      </c>
      <c r="K54" s="22" t="s">
        <v>40</v>
      </c>
      <c r="L54" s="32"/>
      <c r="M54" s="35">
        <v>1654700</v>
      </c>
      <c r="N54" s="35"/>
      <c r="O54" s="35">
        <v>1654700</v>
      </c>
      <c r="P54" s="35">
        <v>1654700</v>
      </c>
      <c r="Q54" s="35">
        <v>0</v>
      </c>
      <c r="R54" s="35">
        <v>1654700</v>
      </c>
      <c r="S54" s="35">
        <v>1654700</v>
      </c>
      <c r="T54" s="35">
        <v>0</v>
      </c>
      <c r="U54" s="35">
        <v>1654700</v>
      </c>
      <c r="V54" s="35">
        <v>1654700</v>
      </c>
      <c r="W54" s="35">
        <v>0</v>
      </c>
    </row>
    <row r="55" spans="1:25" ht="18" customHeight="1" x14ac:dyDescent="0.25">
      <c r="A55" s="638" t="s">
        <v>102</v>
      </c>
      <c r="B55" s="641" t="s">
        <v>103</v>
      </c>
      <c r="C55" s="241"/>
      <c r="D55" s="241"/>
      <c r="E55" s="241"/>
      <c r="F55" s="241"/>
      <c r="G55" s="241"/>
      <c r="H55" s="241"/>
      <c r="I55" s="241"/>
      <c r="J55" s="241"/>
      <c r="K55" s="241"/>
      <c r="L55" s="242"/>
      <c r="M55" s="244">
        <f>SUM(M56:M57)</f>
        <v>750200</v>
      </c>
      <c r="N55" s="244"/>
      <c r="O55" s="244">
        <f t="shared" ref="O55:W55" si="19">SUM(O56:O57)</f>
        <v>843210</v>
      </c>
      <c r="P55" s="244">
        <f t="shared" si="19"/>
        <v>693210</v>
      </c>
      <c r="Q55" s="244">
        <f t="shared" si="19"/>
        <v>150000</v>
      </c>
      <c r="R55" s="244">
        <f t="shared" si="19"/>
        <v>721511</v>
      </c>
      <c r="S55" s="244">
        <f>SUM(S56:S57)</f>
        <v>721511</v>
      </c>
      <c r="T55" s="244">
        <f t="shared" si="19"/>
        <v>0</v>
      </c>
      <c r="U55" s="244">
        <f t="shared" si="19"/>
        <v>796031</v>
      </c>
      <c r="V55" s="244">
        <f t="shared" si="19"/>
        <v>796031</v>
      </c>
      <c r="W55" s="244">
        <f t="shared" si="19"/>
        <v>0</v>
      </c>
    </row>
    <row r="56" spans="1:25" ht="18.75" customHeight="1" x14ac:dyDescent="0.25">
      <c r="A56" s="639"/>
      <c r="B56" s="639"/>
      <c r="C56" s="241"/>
      <c r="D56" s="241"/>
      <c r="E56" s="240"/>
      <c r="F56" s="240"/>
      <c r="G56" s="240"/>
      <c r="H56" s="240"/>
      <c r="I56" s="240"/>
      <c r="J56" s="241"/>
      <c r="K56" s="241"/>
      <c r="L56" s="242"/>
      <c r="M56" s="243"/>
      <c r="N56" s="243"/>
      <c r="O56" s="243">
        <f>SUM(P56:Q56)</f>
        <v>0</v>
      </c>
      <c r="P56" s="243">
        <v>0</v>
      </c>
      <c r="Q56" s="243">
        <v>0</v>
      </c>
      <c r="R56" s="244">
        <f>SUM(S56:T56)</f>
        <v>0</v>
      </c>
      <c r="S56" s="244">
        <v>0</v>
      </c>
      <c r="T56" s="243">
        <v>0</v>
      </c>
      <c r="U56" s="244">
        <f>SUM(V56:W56)</f>
        <v>0</v>
      </c>
      <c r="V56" s="244">
        <v>0</v>
      </c>
      <c r="W56" s="243">
        <v>0</v>
      </c>
    </row>
    <row r="57" spans="1:25" ht="17.25" customHeight="1" x14ac:dyDescent="0.25">
      <c r="A57" s="639"/>
      <c r="B57" s="639"/>
      <c r="C57" s="241"/>
      <c r="D57" s="241"/>
      <c r="E57" s="241"/>
      <c r="F57" s="241"/>
      <c r="G57" s="241"/>
      <c r="H57" s="241"/>
      <c r="I57" s="241"/>
      <c r="J57" s="241"/>
      <c r="K57" s="241"/>
      <c r="L57" s="242"/>
      <c r="M57" s="244">
        <f>SUM(M58+M61+M62)</f>
        <v>750200</v>
      </c>
      <c r="N57" s="244"/>
      <c r="O57" s="244">
        <f t="shared" ref="O57:V57" si="20">SUM(O58+O61+O62)</f>
        <v>843210</v>
      </c>
      <c r="P57" s="244">
        <f t="shared" si="20"/>
        <v>693210</v>
      </c>
      <c r="Q57" s="244">
        <f t="shared" si="20"/>
        <v>150000</v>
      </c>
      <c r="R57" s="244">
        <f t="shared" si="20"/>
        <v>721511</v>
      </c>
      <c r="S57" s="244">
        <f t="shared" si="20"/>
        <v>721511</v>
      </c>
      <c r="T57" s="244">
        <f t="shared" si="20"/>
        <v>0</v>
      </c>
      <c r="U57" s="244">
        <f t="shared" si="20"/>
        <v>796031</v>
      </c>
      <c r="V57" s="244">
        <f t="shared" si="20"/>
        <v>796031</v>
      </c>
      <c r="W57" s="244">
        <f>SUM(W58+W61+W62)</f>
        <v>0</v>
      </c>
    </row>
    <row r="58" spans="1:25" ht="21.75" customHeight="1" x14ac:dyDescent="0.25">
      <c r="A58" s="639"/>
      <c r="B58" s="639"/>
      <c r="C58" s="241"/>
      <c r="D58" s="241"/>
      <c r="E58" s="241" t="s">
        <v>104</v>
      </c>
      <c r="F58" s="241" t="s">
        <v>68</v>
      </c>
      <c r="G58" s="241" t="s">
        <v>105</v>
      </c>
      <c r="H58" s="241" t="s">
        <v>51</v>
      </c>
      <c r="I58" s="241" t="s">
        <v>282</v>
      </c>
      <c r="J58" s="241" t="s">
        <v>276</v>
      </c>
      <c r="K58" s="241"/>
      <c r="L58" s="242"/>
      <c r="M58" s="376">
        <f>SUM(M59:M60)</f>
        <v>568200</v>
      </c>
      <c r="N58" s="244"/>
      <c r="O58" s="244">
        <f t="shared" ref="O58:W58" si="21">SUM(O59:O60)</f>
        <v>556710</v>
      </c>
      <c r="P58" s="244">
        <f t="shared" si="21"/>
        <v>556710</v>
      </c>
      <c r="Q58" s="244">
        <f t="shared" si="21"/>
        <v>0</v>
      </c>
      <c r="R58" s="244">
        <f t="shared" si="21"/>
        <v>585011</v>
      </c>
      <c r="S58" s="244">
        <f t="shared" si="21"/>
        <v>585011</v>
      </c>
      <c r="T58" s="244">
        <f t="shared" si="21"/>
        <v>0</v>
      </c>
      <c r="U58" s="244">
        <f>V58+W58</f>
        <v>625406</v>
      </c>
      <c r="V58" s="244">
        <v>625406</v>
      </c>
      <c r="W58" s="244">
        <f t="shared" si="21"/>
        <v>0</v>
      </c>
    </row>
    <row r="59" spans="1:25" ht="21" customHeight="1" x14ac:dyDescent="0.25">
      <c r="A59" s="639"/>
      <c r="B59" s="639"/>
      <c r="C59" s="241"/>
      <c r="D59" s="241"/>
      <c r="E59" s="642" t="s">
        <v>107</v>
      </c>
      <c r="F59" s="643"/>
      <c r="G59" s="644"/>
      <c r="H59" s="241"/>
      <c r="I59" s="241" t="s">
        <v>283</v>
      </c>
      <c r="J59" s="241" t="s">
        <v>276</v>
      </c>
      <c r="K59" s="245" t="s">
        <v>40</v>
      </c>
      <c r="L59" s="242"/>
      <c r="M59" s="344">
        <v>512000</v>
      </c>
      <c r="N59" s="243"/>
      <c r="O59" s="243">
        <v>514560</v>
      </c>
      <c r="P59" s="243">
        <v>514560</v>
      </c>
      <c r="Q59" s="243">
        <v>0</v>
      </c>
      <c r="R59" s="244">
        <v>542861</v>
      </c>
      <c r="S59" s="244">
        <v>542861</v>
      </c>
      <c r="T59" s="243">
        <v>0</v>
      </c>
      <c r="U59" s="244">
        <v>572718</v>
      </c>
      <c r="V59" s="244">
        <v>572718</v>
      </c>
      <c r="W59" s="243">
        <v>0</v>
      </c>
      <c r="Y59" s="342">
        <f>M35+M44+M48</f>
        <v>1589610</v>
      </c>
    </row>
    <row r="60" spans="1:25" ht="20.45" customHeight="1" x14ac:dyDescent="0.25">
      <c r="A60" s="639"/>
      <c r="B60" s="639"/>
      <c r="C60" s="241"/>
      <c r="D60" s="241"/>
      <c r="E60" s="642" t="s">
        <v>108</v>
      </c>
      <c r="F60" s="643"/>
      <c r="G60" s="644"/>
      <c r="H60" s="241"/>
      <c r="I60" s="241" t="s">
        <v>283</v>
      </c>
      <c r="J60" s="241" t="s">
        <v>276</v>
      </c>
      <c r="K60" s="245" t="s">
        <v>40</v>
      </c>
      <c r="L60" s="242"/>
      <c r="M60" s="344">
        <v>56200</v>
      </c>
      <c r="N60" s="243"/>
      <c r="O60" s="243">
        <v>42150</v>
      </c>
      <c r="P60" s="243">
        <v>42150</v>
      </c>
      <c r="Q60" s="243">
        <v>0</v>
      </c>
      <c r="R60" s="244">
        <v>42150</v>
      </c>
      <c r="S60" s="244">
        <v>42150</v>
      </c>
      <c r="T60" s="243">
        <v>0</v>
      </c>
      <c r="U60" s="244">
        <v>52688</v>
      </c>
      <c r="V60" s="244">
        <v>52688</v>
      </c>
      <c r="W60" s="243">
        <v>0</v>
      </c>
    </row>
    <row r="61" spans="1:25" ht="18" customHeight="1" x14ac:dyDescent="0.25">
      <c r="A61" s="639"/>
      <c r="B61" s="639"/>
      <c r="C61" s="241"/>
      <c r="D61" s="241"/>
      <c r="E61" s="241" t="s">
        <v>104</v>
      </c>
      <c r="F61" s="241" t="s">
        <v>68</v>
      </c>
      <c r="G61" s="241"/>
      <c r="H61" s="241" t="s">
        <v>51</v>
      </c>
      <c r="I61" s="241"/>
      <c r="J61" s="241"/>
      <c r="K61" s="241"/>
      <c r="L61" s="242"/>
      <c r="M61" s="344"/>
      <c r="N61" s="243"/>
      <c r="O61" s="243">
        <f>SUM(P61:Q61)</f>
        <v>0</v>
      </c>
      <c r="P61" s="243"/>
      <c r="Q61" s="243">
        <v>0</v>
      </c>
      <c r="R61" s="244">
        <f>SUM(S61:T61)</f>
        <v>0</v>
      </c>
      <c r="S61" s="244"/>
      <c r="T61" s="243">
        <v>0</v>
      </c>
      <c r="U61" s="244">
        <f>SUM(V61:W61)</f>
        <v>0</v>
      </c>
      <c r="V61" s="244"/>
      <c r="W61" s="243">
        <v>0</v>
      </c>
    </row>
    <row r="62" spans="1:25" ht="18" customHeight="1" x14ac:dyDescent="0.25">
      <c r="A62" s="639"/>
      <c r="B62" s="639"/>
      <c r="C62" s="241"/>
      <c r="D62" s="241"/>
      <c r="E62" s="241" t="s">
        <v>104</v>
      </c>
      <c r="F62" s="241" t="s">
        <v>68</v>
      </c>
      <c r="G62" s="241" t="s">
        <v>105</v>
      </c>
      <c r="H62" s="241" t="s">
        <v>51</v>
      </c>
      <c r="I62" s="241"/>
      <c r="J62" s="241"/>
      <c r="K62" s="241"/>
      <c r="L62" s="242"/>
      <c r="M62" s="344">
        <f>SUM(M63:M64)</f>
        <v>182000</v>
      </c>
      <c r="N62" s="243"/>
      <c r="O62" s="243">
        <f>SUM(O63:O65)</f>
        <v>286500</v>
      </c>
      <c r="P62" s="243">
        <f t="shared" ref="P62:V62" si="22">SUM(P63:P65)</f>
        <v>136500</v>
      </c>
      <c r="Q62" s="243">
        <f t="shared" si="22"/>
        <v>150000</v>
      </c>
      <c r="R62" s="243">
        <f t="shared" si="22"/>
        <v>136500</v>
      </c>
      <c r="S62" s="243">
        <f t="shared" si="22"/>
        <v>136500</v>
      </c>
      <c r="T62" s="243">
        <f t="shared" si="22"/>
        <v>0</v>
      </c>
      <c r="U62" s="243">
        <f t="shared" si="22"/>
        <v>170625</v>
      </c>
      <c r="V62" s="243">
        <f t="shared" si="22"/>
        <v>170625</v>
      </c>
      <c r="W62" s="243">
        <f>SUM(W63:W64)</f>
        <v>0</v>
      </c>
    </row>
    <row r="63" spans="1:25" ht="15" customHeight="1" x14ac:dyDescent="0.25">
      <c r="A63" s="639"/>
      <c r="B63" s="639"/>
      <c r="C63" s="241"/>
      <c r="D63" s="241"/>
      <c r="E63" s="642" t="s">
        <v>110</v>
      </c>
      <c r="F63" s="643"/>
      <c r="G63" s="644"/>
      <c r="H63" s="241"/>
      <c r="I63" s="241" t="s">
        <v>284</v>
      </c>
      <c r="J63" s="241" t="s">
        <v>276</v>
      </c>
      <c r="K63" s="245" t="s">
        <v>40</v>
      </c>
      <c r="L63" s="242"/>
      <c r="M63" s="344"/>
      <c r="N63" s="243"/>
      <c r="O63" s="243">
        <f>SUM(P63:Q63)</f>
        <v>70000</v>
      </c>
      <c r="P63" s="243"/>
      <c r="Q63" s="243">
        <v>70000</v>
      </c>
      <c r="R63" s="244">
        <f>SUM(S63:T63)</f>
        <v>0</v>
      </c>
      <c r="S63" s="244"/>
      <c r="T63" s="243">
        <v>0</v>
      </c>
      <c r="U63" s="244">
        <f>SUM(V63:W63)</f>
        <v>0</v>
      </c>
      <c r="V63" s="244"/>
      <c r="W63" s="243">
        <v>0</v>
      </c>
    </row>
    <row r="64" spans="1:25" ht="14.25" customHeight="1" x14ac:dyDescent="0.25">
      <c r="A64" s="640"/>
      <c r="B64" s="640"/>
      <c r="C64" s="241"/>
      <c r="D64" s="241"/>
      <c r="E64" s="642" t="s">
        <v>111</v>
      </c>
      <c r="F64" s="643"/>
      <c r="G64" s="644"/>
      <c r="H64" s="241"/>
      <c r="I64" s="241" t="s">
        <v>285</v>
      </c>
      <c r="J64" s="241" t="s">
        <v>276</v>
      </c>
      <c r="K64" s="245" t="s">
        <v>40</v>
      </c>
      <c r="L64" s="242"/>
      <c r="M64" s="344">
        <v>182000</v>
      </c>
      <c r="N64" s="243"/>
      <c r="O64" s="243">
        <v>136500</v>
      </c>
      <c r="P64" s="243">
        <v>136500</v>
      </c>
      <c r="Q64" s="243">
        <v>0</v>
      </c>
      <c r="R64" s="244">
        <v>136500</v>
      </c>
      <c r="S64" s="244">
        <v>136500</v>
      </c>
      <c r="T64" s="243">
        <v>0</v>
      </c>
      <c r="U64" s="244">
        <v>170625</v>
      </c>
      <c r="V64" s="244">
        <v>170625</v>
      </c>
      <c r="W64" s="243">
        <v>0</v>
      </c>
    </row>
    <row r="65" spans="1:23" ht="22.5" customHeight="1" x14ac:dyDescent="0.25">
      <c r="A65" s="36" t="s">
        <v>112</v>
      </c>
      <c r="B65" s="20" t="s">
        <v>113</v>
      </c>
      <c r="C65" s="25"/>
      <c r="D65" s="25"/>
      <c r="E65" s="25" t="s">
        <v>104</v>
      </c>
      <c r="F65" s="25" t="s">
        <v>68</v>
      </c>
      <c r="G65" s="25"/>
      <c r="H65" s="25" t="s">
        <v>51</v>
      </c>
      <c r="I65" s="25" t="s">
        <v>286</v>
      </c>
      <c r="J65" s="25" t="s">
        <v>276</v>
      </c>
      <c r="K65" s="22" t="s">
        <v>40</v>
      </c>
      <c r="L65" s="32"/>
      <c r="M65" s="38"/>
      <c r="N65" s="38"/>
      <c r="O65" s="38">
        <f>SUM(P65:Q65)</f>
        <v>80000</v>
      </c>
      <c r="P65" s="38"/>
      <c r="Q65" s="38">
        <v>80000</v>
      </c>
      <c r="R65" s="35">
        <f>SUM(S65:T65)</f>
        <v>0</v>
      </c>
      <c r="S65" s="35"/>
      <c r="T65" s="38">
        <v>0</v>
      </c>
      <c r="U65" s="35">
        <f>SUM(V65:W65)</f>
        <v>0</v>
      </c>
      <c r="V65" s="35"/>
      <c r="W65" s="38">
        <v>0</v>
      </c>
    </row>
    <row r="66" spans="1:23" ht="96" customHeight="1" x14ac:dyDescent="0.25">
      <c r="A66" s="36" t="s">
        <v>115</v>
      </c>
      <c r="B66" s="20" t="s">
        <v>116</v>
      </c>
      <c r="C66" s="25"/>
      <c r="D66" s="25"/>
      <c r="E66" s="25"/>
      <c r="F66" s="25"/>
      <c r="G66" s="25"/>
      <c r="H66" s="25"/>
      <c r="I66" s="25"/>
      <c r="J66" s="25"/>
      <c r="K66" s="25"/>
      <c r="L66" s="32"/>
      <c r="M66" s="38">
        <f>SUM(M67:M68)</f>
        <v>0</v>
      </c>
      <c r="N66" s="38"/>
      <c r="O66" s="38">
        <f t="shared" ref="O66:W66" si="23">SUM(O67:O68)</f>
        <v>0</v>
      </c>
      <c r="P66" s="38">
        <f t="shared" si="23"/>
        <v>0</v>
      </c>
      <c r="Q66" s="38">
        <f t="shared" si="23"/>
        <v>0</v>
      </c>
      <c r="R66" s="38">
        <f t="shared" si="23"/>
        <v>0</v>
      </c>
      <c r="S66" s="38">
        <f t="shared" si="23"/>
        <v>0</v>
      </c>
      <c r="T66" s="38">
        <f t="shared" si="23"/>
        <v>0</v>
      </c>
      <c r="U66" s="38">
        <f t="shared" si="23"/>
        <v>0</v>
      </c>
      <c r="V66" s="38">
        <f t="shared" si="23"/>
        <v>0</v>
      </c>
      <c r="W66" s="38">
        <f t="shared" si="23"/>
        <v>0</v>
      </c>
    </row>
    <row r="67" spans="1:23" ht="15.75" hidden="1" customHeight="1" x14ac:dyDescent="0.25">
      <c r="A67" s="36"/>
      <c r="B67" s="20" t="s">
        <v>117</v>
      </c>
      <c r="C67" s="25"/>
      <c r="D67" s="25"/>
      <c r="E67" s="25" t="s">
        <v>104</v>
      </c>
      <c r="F67" s="25" t="s">
        <v>68</v>
      </c>
      <c r="G67" s="25" t="s">
        <v>118</v>
      </c>
      <c r="H67" s="25" t="s">
        <v>51</v>
      </c>
      <c r="I67" s="25"/>
      <c r="J67" s="25"/>
      <c r="K67" s="25"/>
      <c r="L67" s="32"/>
      <c r="M67" s="38"/>
      <c r="N67" s="38"/>
      <c r="O67" s="38">
        <f>SUM(P67:Q67)</f>
        <v>0</v>
      </c>
      <c r="P67" s="38"/>
      <c r="Q67" s="38">
        <v>0</v>
      </c>
      <c r="R67" s="35">
        <f>SUM(S67:T67)</f>
        <v>0</v>
      </c>
      <c r="S67" s="35"/>
      <c r="T67" s="38">
        <v>0</v>
      </c>
      <c r="U67" s="35">
        <f>SUM(V67:W67)</f>
        <v>0</v>
      </c>
      <c r="V67" s="35"/>
      <c r="W67" s="38">
        <v>0</v>
      </c>
    </row>
    <row r="68" spans="1:23" ht="15.75" hidden="1" customHeight="1" x14ac:dyDescent="0.25">
      <c r="A68" s="36"/>
      <c r="B68" s="20"/>
      <c r="C68" s="25"/>
      <c r="D68" s="25"/>
      <c r="E68" s="25" t="s">
        <v>104</v>
      </c>
      <c r="F68" s="25" t="s">
        <v>119</v>
      </c>
      <c r="G68" s="25" t="s">
        <v>118</v>
      </c>
      <c r="H68" s="25" t="s">
        <v>51</v>
      </c>
      <c r="I68" s="25"/>
      <c r="J68" s="25"/>
      <c r="K68" s="25"/>
      <c r="L68" s="32"/>
      <c r="M68" s="38"/>
      <c r="N68" s="38"/>
      <c r="O68" s="38">
        <f>SUM(P68:Q68)</f>
        <v>0</v>
      </c>
      <c r="P68" s="38"/>
      <c r="Q68" s="38">
        <v>0</v>
      </c>
      <c r="R68" s="35">
        <f>SUM(S68:T68)</f>
        <v>0</v>
      </c>
      <c r="S68" s="35"/>
      <c r="T68" s="38">
        <v>0</v>
      </c>
      <c r="U68" s="35">
        <f>SUM(V68:W68)</f>
        <v>0</v>
      </c>
      <c r="V68" s="35"/>
      <c r="W68" s="38">
        <v>0</v>
      </c>
    </row>
    <row r="69" spans="1:23" ht="27" customHeight="1" x14ac:dyDescent="0.25">
      <c r="A69" s="36" t="s">
        <v>120</v>
      </c>
      <c r="B69" s="20" t="s">
        <v>121</v>
      </c>
      <c r="C69" s="25"/>
      <c r="D69" s="25"/>
      <c r="E69" s="25" t="s">
        <v>104</v>
      </c>
      <c r="F69" s="25" t="s">
        <v>68</v>
      </c>
      <c r="G69" s="25"/>
      <c r="H69" s="25" t="s">
        <v>51</v>
      </c>
      <c r="I69" s="25" t="s">
        <v>287</v>
      </c>
      <c r="J69" s="25" t="s">
        <v>276</v>
      </c>
      <c r="K69" s="22" t="s">
        <v>40</v>
      </c>
      <c r="L69" s="32"/>
      <c r="M69" s="38"/>
      <c r="N69" s="38"/>
      <c r="O69" s="38">
        <f>SUM(P69:Q69)</f>
        <v>0</v>
      </c>
      <c r="P69" s="38"/>
      <c r="Q69" s="38">
        <v>0</v>
      </c>
      <c r="R69" s="35">
        <f>SUM(S69:T69)</f>
        <v>0</v>
      </c>
      <c r="S69" s="35"/>
      <c r="T69" s="38">
        <v>0</v>
      </c>
      <c r="U69" s="35">
        <f>SUM(V69:W69)</f>
        <v>0</v>
      </c>
      <c r="V69" s="35"/>
      <c r="W69" s="38">
        <v>0</v>
      </c>
    </row>
    <row r="70" spans="1:23" ht="23.25" customHeight="1" x14ac:dyDescent="0.25">
      <c r="A70" s="36" t="s">
        <v>123</v>
      </c>
      <c r="B70" s="20" t="s">
        <v>124</v>
      </c>
      <c r="C70" s="25"/>
      <c r="D70" s="25"/>
      <c r="E70" s="25"/>
      <c r="F70" s="42"/>
      <c r="G70" s="42"/>
      <c r="H70" s="25"/>
      <c r="I70" s="25"/>
      <c r="J70" s="25"/>
      <c r="K70" s="25"/>
      <c r="L70" s="32"/>
      <c r="M70" s="38">
        <f>SUM(M71:M72)</f>
        <v>0</v>
      </c>
      <c r="N70" s="38"/>
      <c r="O70" s="38">
        <f t="shared" ref="O70:W70" si="24">SUM(O71:O72)</f>
        <v>0</v>
      </c>
      <c r="P70" s="38">
        <f t="shared" si="24"/>
        <v>0</v>
      </c>
      <c r="Q70" s="38">
        <f t="shared" si="24"/>
        <v>0</v>
      </c>
      <c r="R70" s="38">
        <f t="shared" si="24"/>
        <v>0</v>
      </c>
      <c r="S70" s="38">
        <f t="shared" si="24"/>
        <v>0</v>
      </c>
      <c r="T70" s="38">
        <f t="shared" si="24"/>
        <v>0</v>
      </c>
      <c r="U70" s="38">
        <f t="shared" si="24"/>
        <v>0</v>
      </c>
      <c r="V70" s="38">
        <f t="shared" si="24"/>
        <v>0</v>
      </c>
      <c r="W70" s="38">
        <f t="shared" si="24"/>
        <v>0</v>
      </c>
    </row>
    <row r="71" spans="1:23" x14ac:dyDescent="0.25">
      <c r="A71" s="27"/>
      <c r="B71" s="20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17">
        <v>0</v>
      </c>
      <c r="N71" s="17"/>
      <c r="O71" s="17">
        <f>SUM(P71:Q71)</f>
        <v>0</v>
      </c>
      <c r="P71" s="17">
        <f>SUM(M71)</f>
        <v>0</v>
      </c>
      <c r="Q71" s="17">
        <v>0</v>
      </c>
      <c r="R71" s="17">
        <f>SUM(S71:T71)</f>
        <v>0</v>
      </c>
      <c r="S71" s="17">
        <v>0</v>
      </c>
      <c r="T71" s="17">
        <v>0</v>
      </c>
      <c r="U71" s="17">
        <f>SUM(V71:W71)</f>
        <v>0</v>
      </c>
      <c r="V71" s="17">
        <v>0</v>
      </c>
      <c r="W71" s="17">
        <v>0</v>
      </c>
    </row>
    <row r="72" spans="1:23" ht="25.35" hidden="1" customHeight="1" x14ac:dyDescent="0.25">
      <c r="A72" s="27"/>
      <c r="B72" s="20"/>
      <c r="C72" s="22"/>
      <c r="D72" s="22"/>
      <c r="E72" s="22"/>
      <c r="F72" s="22"/>
      <c r="G72" s="22"/>
      <c r="H72" s="22"/>
      <c r="I72" s="22"/>
      <c r="J72" s="22"/>
      <c r="K72" s="22"/>
      <c r="L72" s="43"/>
      <c r="M72" s="44"/>
      <c r="N72" s="44"/>
      <c r="O72" s="17">
        <f>SUM(P72:Q72)</f>
        <v>0</v>
      </c>
      <c r="P72" s="44"/>
      <c r="Q72" s="44">
        <v>0</v>
      </c>
      <c r="R72" s="17">
        <f>SUM(S72:T72)</f>
        <v>0</v>
      </c>
      <c r="S72" s="44"/>
      <c r="T72" s="44">
        <v>0</v>
      </c>
      <c r="U72" s="17">
        <f>SUM(V72:W72)</f>
        <v>0</v>
      </c>
      <c r="V72" s="44"/>
      <c r="W72" s="44">
        <v>0</v>
      </c>
    </row>
    <row r="73" spans="1:23" ht="25.5" customHeight="1" x14ac:dyDescent="0.25">
      <c r="A73" s="590" t="s">
        <v>125</v>
      </c>
      <c r="B73" s="661"/>
      <c r="C73" s="661"/>
      <c r="D73" s="661"/>
      <c r="E73" s="661"/>
      <c r="F73" s="661"/>
      <c r="G73" s="661"/>
      <c r="H73" s="661"/>
      <c r="I73" s="661"/>
      <c r="J73" s="661"/>
      <c r="K73" s="661"/>
      <c r="L73" s="45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</row>
    <row r="74" spans="1:23" x14ac:dyDescent="0.25">
      <c r="A74" s="32" t="s">
        <v>126</v>
      </c>
      <c r="B74" s="32" t="s">
        <v>127</v>
      </c>
      <c r="C74" s="22"/>
      <c r="D74" s="22"/>
      <c r="E74" s="22"/>
      <c r="F74" s="22"/>
      <c r="G74" s="22"/>
      <c r="H74" s="22"/>
      <c r="I74" s="22"/>
      <c r="J74" s="22"/>
      <c r="K74" s="22"/>
      <c r="L74" s="47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</row>
    <row r="75" spans="1:23" ht="67.5" x14ac:dyDescent="0.25">
      <c r="A75" s="27" t="s">
        <v>128</v>
      </c>
      <c r="B75" s="36" t="s">
        <v>129</v>
      </c>
      <c r="C75" s="27"/>
      <c r="D75" s="27"/>
      <c r="E75" s="27"/>
      <c r="F75" s="27"/>
      <c r="G75" s="27"/>
      <c r="H75" s="27"/>
      <c r="I75" s="27"/>
      <c r="J75" s="27"/>
      <c r="K75" s="27"/>
      <c r="L75" s="22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1:23" x14ac:dyDescent="0.25">
      <c r="A76" s="27" t="s">
        <v>130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1:23" x14ac:dyDescent="0.25">
      <c r="A77" s="27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1:23" ht="22.5" x14ac:dyDescent="0.25">
      <c r="A78" s="27" t="s">
        <v>131</v>
      </c>
      <c r="B78" s="20" t="s">
        <v>132</v>
      </c>
      <c r="C78" s="49" t="s">
        <v>35</v>
      </c>
      <c r="D78" s="22"/>
      <c r="E78" s="22"/>
      <c r="F78" s="22"/>
      <c r="G78" s="22"/>
      <c r="H78" s="22"/>
      <c r="I78" s="22"/>
      <c r="J78" s="22"/>
      <c r="K78" s="22"/>
      <c r="L78" s="22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1:23" x14ac:dyDescent="0.25">
      <c r="A79" s="27" t="s">
        <v>133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1:23" x14ac:dyDescent="0.25">
      <c r="A80" s="27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1:23" ht="22.5" x14ac:dyDescent="0.25">
      <c r="A81" s="27" t="s">
        <v>134</v>
      </c>
      <c r="B81" s="20" t="s">
        <v>135</v>
      </c>
      <c r="C81" s="49" t="s">
        <v>35</v>
      </c>
      <c r="D81" s="22"/>
      <c r="E81" s="22"/>
      <c r="F81" s="22"/>
      <c r="G81" s="22"/>
      <c r="H81" s="22"/>
      <c r="I81" s="22"/>
      <c r="J81" s="22"/>
      <c r="K81" s="22"/>
      <c r="L81" s="22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 x14ac:dyDescent="0.25">
      <c r="A82" s="27" t="s">
        <v>136</v>
      </c>
      <c r="B82" s="20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1:23" x14ac:dyDescent="0.25">
      <c r="A83" s="27" t="s">
        <v>137</v>
      </c>
      <c r="B83" s="32" t="s">
        <v>138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1:23" ht="67.5" x14ac:dyDescent="0.25">
      <c r="A84" s="27" t="s">
        <v>139</v>
      </c>
      <c r="B84" s="36" t="s">
        <v>140</v>
      </c>
      <c r="C84" s="27"/>
      <c r="D84" s="27"/>
      <c r="E84" s="27"/>
      <c r="F84" s="27"/>
      <c r="G84" s="27"/>
      <c r="H84" s="27"/>
      <c r="I84" s="27"/>
      <c r="J84" s="27"/>
      <c r="K84" s="22"/>
      <c r="L84" s="22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1:23" x14ac:dyDescent="0.25">
      <c r="A85" s="27" t="s">
        <v>130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1:23" x14ac:dyDescent="0.25">
      <c r="A86" s="27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1:23" ht="22.5" x14ac:dyDescent="0.25">
      <c r="A87" s="27" t="s">
        <v>141</v>
      </c>
      <c r="B87" s="20" t="s">
        <v>142</v>
      </c>
      <c r="C87" s="49" t="s">
        <v>35</v>
      </c>
      <c r="D87" s="22"/>
      <c r="E87" s="22"/>
      <c r="F87" s="22"/>
      <c r="G87" s="22"/>
      <c r="H87" s="22"/>
      <c r="I87" s="22"/>
      <c r="J87" s="22"/>
      <c r="K87" s="22"/>
      <c r="L87" s="22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1:23" x14ac:dyDescent="0.25">
      <c r="A88" s="27" t="s">
        <v>143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1:23" x14ac:dyDescent="0.25">
      <c r="A89" s="27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3" ht="22.5" x14ac:dyDescent="0.25">
      <c r="A90" s="27" t="s">
        <v>144</v>
      </c>
      <c r="B90" s="20" t="s">
        <v>145</v>
      </c>
      <c r="C90" s="49" t="s">
        <v>35</v>
      </c>
      <c r="D90" s="22"/>
      <c r="E90" s="22"/>
      <c r="F90" s="22"/>
      <c r="G90" s="22"/>
      <c r="H90" s="22"/>
      <c r="I90" s="22"/>
      <c r="J90" s="22"/>
      <c r="K90" s="22"/>
      <c r="L90" s="22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3" x14ac:dyDescent="0.25">
      <c r="A91" s="27" t="s">
        <v>146</v>
      </c>
      <c r="B91" s="20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x14ac:dyDescent="0.25">
      <c r="A92" s="27"/>
      <c r="B92" s="20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x14ac:dyDescent="0.25">
      <c r="A93" s="27"/>
      <c r="B93" s="20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1:23" ht="16.5" hidden="1" customHeight="1" x14ac:dyDescent="0.25">
      <c r="A94" s="32" t="s">
        <v>147</v>
      </c>
      <c r="B94" s="632" t="s">
        <v>148</v>
      </c>
      <c r="C94" s="633"/>
      <c r="D94" s="633"/>
      <c r="E94" s="633"/>
      <c r="F94" s="633"/>
      <c r="G94" s="633"/>
      <c r="H94" s="633"/>
      <c r="I94" s="633"/>
      <c r="J94" s="633"/>
      <c r="K94" s="633"/>
      <c r="L94" s="45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</row>
    <row r="95" spans="1:23" hidden="1" x14ac:dyDescent="0.25">
      <c r="A95" s="27" t="s">
        <v>149</v>
      </c>
      <c r="B95" s="20"/>
      <c r="C95" s="49" t="s">
        <v>35</v>
      </c>
      <c r="D95" s="22"/>
      <c r="E95" s="22"/>
      <c r="F95" s="22"/>
      <c r="G95" s="22"/>
      <c r="H95" s="22"/>
      <c r="I95" s="22"/>
      <c r="J95" s="22"/>
      <c r="K95" s="22"/>
      <c r="L95" s="22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1:23" hidden="1" x14ac:dyDescent="0.25">
      <c r="A96" s="27" t="s">
        <v>150</v>
      </c>
      <c r="B96" s="20"/>
      <c r="C96" s="49" t="s">
        <v>35</v>
      </c>
      <c r="D96" s="22"/>
      <c r="E96" s="22"/>
      <c r="F96" s="22"/>
      <c r="G96" s="22"/>
      <c r="H96" s="22"/>
      <c r="I96" s="22"/>
      <c r="J96" s="22"/>
      <c r="K96" s="22"/>
      <c r="L96" s="22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1:23" hidden="1" x14ac:dyDescent="0.25">
      <c r="A97" s="27"/>
      <c r="B97" s="22"/>
      <c r="C97" s="50"/>
      <c r="D97" s="22"/>
      <c r="E97" s="22"/>
      <c r="F97" s="22"/>
      <c r="G97" s="22"/>
      <c r="H97" s="22"/>
      <c r="I97" s="22"/>
      <c r="J97" s="22"/>
      <c r="K97" s="22"/>
      <c r="L97" s="22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1:23" ht="23.45" customHeight="1" x14ac:dyDescent="0.25">
      <c r="A98" s="590" t="s">
        <v>151</v>
      </c>
      <c r="B98" s="626"/>
      <c r="C98" s="626"/>
      <c r="D98" s="626"/>
      <c r="E98" s="626"/>
      <c r="F98" s="626"/>
      <c r="G98" s="626"/>
      <c r="H98" s="626"/>
      <c r="I98" s="626"/>
      <c r="J98" s="626"/>
      <c r="K98" s="626"/>
      <c r="L98" s="45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</row>
    <row r="99" spans="1:23" x14ac:dyDescent="0.25">
      <c r="A99" s="27" t="s">
        <v>152</v>
      </c>
      <c r="B99" s="22"/>
      <c r="C99" s="50" t="s">
        <v>35</v>
      </c>
      <c r="D99" s="22"/>
      <c r="E99" s="22"/>
      <c r="F99" s="22"/>
      <c r="G99" s="22"/>
      <c r="H99" s="22"/>
      <c r="I99" s="22"/>
      <c r="J99" s="22"/>
      <c r="K99" s="22"/>
      <c r="L99" s="22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1:23" x14ac:dyDescent="0.25">
      <c r="A100" s="27" t="s">
        <v>153</v>
      </c>
      <c r="B100" s="22"/>
      <c r="C100" s="50" t="s">
        <v>35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1:23" ht="21.6" customHeight="1" x14ac:dyDescent="0.25">
      <c r="A101" s="590" t="s">
        <v>154</v>
      </c>
      <c r="B101" s="650"/>
      <c r="C101" s="650"/>
      <c r="D101" s="650"/>
      <c r="E101" s="650"/>
      <c r="F101" s="650"/>
      <c r="G101" s="650"/>
      <c r="H101" s="650"/>
      <c r="I101" s="650"/>
      <c r="J101" s="650"/>
      <c r="K101" s="650"/>
      <c r="L101" s="6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</row>
    <row r="102" spans="1:23" ht="22.5" x14ac:dyDescent="0.25">
      <c r="A102" s="38" t="s">
        <v>155</v>
      </c>
      <c r="B102" s="30" t="s">
        <v>156</v>
      </c>
      <c r="C102" s="52"/>
      <c r="D102" s="17"/>
      <c r="E102" s="17"/>
      <c r="F102" s="17"/>
      <c r="G102" s="17"/>
      <c r="H102" s="17"/>
      <c r="I102" s="17"/>
      <c r="J102" s="17"/>
      <c r="K102" s="17"/>
      <c r="L102" s="53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</row>
    <row r="103" spans="1:23" x14ac:dyDescent="0.25">
      <c r="A103" s="38" t="s">
        <v>157</v>
      </c>
      <c r="B103" s="54"/>
      <c r="C103" s="55"/>
      <c r="D103" s="56"/>
      <c r="E103" s="56"/>
      <c r="F103" s="56"/>
      <c r="G103" s="56"/>
      <c r="H103" s="56"/>
      <c r="I103" s="56"/>
      <c r="J103" s="56"/>
      <c r="K103" s="56"/>
      <c r="L103" s="53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</row>
    <row r="104" spans="1:23" x14ac:dyDescent="0.25">
      <c r="A104" s="38" t="s">
        <v>158</v>
      </c>
      <c r="B104" s="54"/>
      <c r="C104" s="55"/>
      <c r="D104" s="56"/>
      <c r="E104" s="56"/>
      <c r="F104" s="56"/>
      <c r="G104" s="56"/>
      <c r="H104" s="56"/>
      <c r="I104" s="56"/>
      <c r="J104" s="56"/>
      <c r="K104" s="56"/>
      <c r="L104" s="53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</row>
    <row r="105" spans="1:23" ht="45" customHeight="1" x14ac:dyDescent="0.25">
      <c r="A105" s="38" t="s">
        <v>159</v>
      </c>
      <c r="B105" s="30" t="s">
        <v>160</v>
      </c>
      <c r="C105" s="55"/>
      <c r="D105" s="56"/>
      <c r="E105" s="56"/>
      <c r="F105" s="56"/>
      <c r="G105" s="56"/>
      <c r="H105" s="56"/>
      <c r="I105" s="56"/>
      <c r="J105" s="56"/>
      <c r="K105" s="56"/>
      <c r="L105" s="53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</row>
    <row r="106" spans="1:23" x14ac:dyDescent="0.25">
      <c r="A106" s="38" t="s">
        <v>161</v>
      </c>
      <c r="B106" s="54"/>
      <c r="C106" s="55"/>
      <c r="D106" s="56"/>
      <c r="E106" s="56"/>
      <c r="F106" s="56"/>
      <c r="G106" s="56"/>
      <c r="H106" s="56"/>
      <c r="I106" s="56"/>
      <c r="J106" s="56"/>
      <c r="K106" s="56"/>
      <c r="L106" s="53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</row>
    <row r="107" spans="1:23" x14ac:dyDescent="0.25">
      <c r="A107" s="38" t="s">
        <v>162</v>
      </c>
      <c r="B107" s="54"/>
      <c r="C107" s="55"/>
      <c r="D107" s="56"/>
      <c r="E107" s="56"/>
      <c r="F107" s="56"/>
      <c r="G107" s="56"/>
      <c r="H107" s="56"/>
      <c r="I107" s="56"/>
      <c r="J107" s="56"/>
      <c r="K107" s="56"/>
      <c r="L107" s="53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</row>
    <row r="108" spans="1:23" x14ac:dyDescent="0.25">
      <c r="A108" s="57" t="s">
        <v>163</v>
      </c>
      <c r="B108" s="704" t="s">
        <v>164</v>
      </c>
      <c r="C108" s="705"/>
      <c r="D108" s="705"/>
      <c r="E108" s="705"/>
      <c r="F108" s="705"/>
      <c r="G108" s="705"/>
      <c r="H108" s="706"/>
      <c r="I108" s="707"/>
      <c r="J108" s="707"/>
      <c r="K108" s="707"/>
      <c r="L108" s="708"/>
      <c r="M108" s="58">
        <f>SUM(M112)</f>
        <v>18750</v>
      </c>
      <c r="N108" s="58">
        <f t="shared" ref="N108:Q108" si="25">SUM(N112)</f>
        <v>0</v>
      </c>
      <c r="O108" s="58">
        <f t="shared" si="25"/>
        <v>23438</v>
      </c>
      <c r="P108" s="58">
        <f t="shared" si="25"/>
        <v>23438</v>
      </c>
      <c r="Q108" s="58">
        <f t="shared" si="25"/>
        <v>0</v>
      </c>
      <c r="R108" s="58">
        <f t="shared" ref="R108:W108" si="26">SUM(R112)</f>
        <v>23438</v>
      </c>
      <c r="S108" s="58">
        <f t="shared" si="26"/>
        <v>23438</v>
      </c>
      <c r="T108" s="58">
        <f t="shared" si="26"/>
        <v>0</v>
      </c>
      <c r="U108" s="58">
        <f t="shared" si="26"/>
        <v>23438</v>
      </c>
      <c r="V108" s="58">
        <f t="shared" si="26"/>
        <v>23438</v>
      </c>
      <c r="W108" s="58">
        <f t="shared" si="26"/>
        <v>0</v>
      </c>
    </row>
    <row r="109" spans="1:23" ht="31.5" x14ac:dyDescent="0.25">
      <c r="A109" s="27" t="s">
        <v>165</v>
      </c>
      <c r="B109" s="45" t="s">
        <v>166</v>
      </c>
      <c r="C109" s="60" t="s">
        <v>35</v>
      </c>
      <c r="D109" s="32"/>
      <c r="E109" s="22"/>
      <c r="F109" s="22"/>
      <c r="G109" s="22"/>
      <c r="H109" s="22"/>
      <c r="I109" s="22"/>
      <c r="J109" s="22"/>
      <c r="K109" s="22"/>
      <c r="L109" s="22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</row>
    <row r="110" spans="1:23" x14ac:dyDescent="0.25">
      <c r="A110" s="19" t="s">
        <v>33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</row>
    <row r="111" spans="1:23" x14ac:dyDescent="0.25">
      <c r="A111" s="27" t="s">
        <v>49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</row>
    <row r="112" spans="1:23" ht="42" x14ac:dyDescent="0.25">
      <c r="A112" s="27" t="s">
        <v>167</v>
      </c>
      <c r="B112" s="45" t="s">
        <v>168</v>
      </c>
      <c r="C112" s="49" t="s">
        <v>35</v>
      </c>
      <c r="D112" s="49"/>
      <c r="E112" s="22"/>
      <c r="F112" s="22"/>
      <c r="G112" s="22"/>
      <c r="H112" s="22"/>
      <c r="I112" s="22"/>
      <c r="J112" s="22"/>
      <c r="K112" s="22"/>
      <c r="L112" s="22"/>
      <c r="M112" s="51">
        <f>SUM(M113:M114)</f>
        <v>18750</v>
      </c>
      <c r="N112" s="51"/>
      <c r="O112" s="51">
        <f t="shared" ref="O112:W112" si="27">SUM(O113:O114)</f>
        <v>23438</v>
      </c>
      <c r="P112" s="51">
        <f t="shared" si="27"/>
        <v>23438</v>
      </c>
      <c r="Q112" s="51">
        <f t="shared" si="27"/>
        <v>0</v>
      </c>
      <c r="R112" s="51">
        <f t="shared" si="27"/>
        <v>23438</v>
      </c>
      <c r="S112" s="51">
        <f t="shared" si="27"/>
        <v>23438</v>
      </c>
      <c r="T112" s="51">
        <f t="shared" si="27"/>
        <v>0</v>
      </c>
      <c r="U112" s="51">
        <f t="shared" si="27"/>
        <v>23438</v>
      </c>
      <c r="V112" s="51">
        <f t="shared" si="27"/>
        <v>23438</v>
      </c>
      <c r="W112" s="51">
        <f t="shared" si="27"/>
        <v>0</v>
      </c>
    </row>
    <row r="113" spans="1:23" x14ac:dyDescent="0.25">
      <c r="A113" s="27" t="s">
        <v>64</v>
      </c>
      <c r="B113" s="27" t="s">
        <v>169</v>
      </c>
      <c r="C113" s="22"/>
      <c r="D113" s="22"/>
      <c r="E113" s="22" t="s">
        <v>69</v>
      </c>
      <c r="F113" s="22" t="s">
        <v>170</v>
      </c>
      <c r="G113" s="22" t="s">
        <v>60</v>
      </c>
      <c r="H113" s="22" t="s">
        <v>51</v>
      </c>
      <c r="I113" s="22"/>
      <c r="J113" s="22"/>
      <c r="K113" s="22"/>
      <c r="L113" s="22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</row>
    <row r="114" spans="1:23" x14ac:dyDescent="0.25">
      <c r="A114" s="27" t="s">
        <v>171</v>
      </c>
      <c r="B114" s="27" t="s">
        <v>172</v>
      </c>
      <c r="C114" s="22"/>
      <c r="D114" s="22"/>
      <c r="E114" s="22" t="s">
        <v>69</v>
      </c>
      <c r="F114" s="22" t="s">
        <v>170</v>
      </c>
      <c r="G114" s="22" t="s">
        <v>60</v>
      </c>
      <c r="H114" s="22" t="s">
        <v>51</v>
      </c>
      <c r="I114" s="22"/>
      <c r="J114" s="22"/>
      <c r="K114" s="22"/>
      <c r="L114" s="22"/>
      <c r="M114" s="51">
        <v>18750</v>
      </c>
      <c r="N114" s="51"/>
      <c r="O114" s="51">
        <f>P114+Q114</f>
        <v>23438</v>
      </c>
      <c r="P114" s="51">
        <v>23438</v>
      </c>
      <c r="Q114" s="51"/>
      <c r="R114" s="51">
        <f>S114+T114</f>
        <v>23438</v>
      </c>
      <c r="S114" s="51">
        <f>P114</f>
        <v>23438</v>
      </c>
      <c r="T114" s="51"/>
      <c r="U114" s="51">
        <f>V114+W114</f>
        <v>23438</v>
      </c>
      <c r="V114" s="51">
        <f>S114</f>
        <v>23438</v>
      </c>
      <c r="W114" s="51"/>
    </row>
    <row r="115" spans="1:23" ht="31.5" x14ac:dyDescent="0.25">
      <c r="A115" s="32" t="s">
        <v>173</v>
      </c>
      <c r="B115" s="45" t="s">
        <v>174</v>
      </c>
      <c r="C115" s="49" t="s">
        <v>35</v>
      </c>
      <c r="D115" s="22"/>
      <c r="E115" s="22"/>
      <c r="F115" s="22"/>
      <c r="G115" s="22"/>
      <c r="H115" s="22"/>
      <c r="I115" s="22"/>
      <c r="J115" s="22"/>
      <c r="K115" s="22"/>
      <c r="L115" s="22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1:23" x14ac:dyDescent="0.25">
      <c r="A116" s="27" t="s">
        <v>175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:23" x14ac:dyDescent="0.25">
      <c r="A117" s="27" t="s">
        <v>176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1:23" x14ac:dyDescent="0.25">
      <c r="A118" s="32" t="s">
        <v>177</v>
      </c>
      <c r="B118" s="32" t="s">
        <v>178</v>
      </c>
      <c r="C118" s="49" t="s">
        <v>35</v>
      </c>
      <c r="D118" s="22"/>
      <c r="E118" s="22"/>
      <c r="F118" s="22"/>
      <c r="G118" s="22"/>
      <c r="H118" s="22"/>
      <c r="I118" s="22"/>
      <c r="J118" s="22"/>
      <c r="K118" s="22"/>
      <c r="L118" s="22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1:23" x14ac:dyDescent="0.25">
      <c r="A119" s="27" t="s">
        <v>179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1:23" x14ac:dyDescent="0.25">
      <c r="A120" s="27" t="s">
        <v>180</v>
      </c>
      <c r="B120" s="32" t="s">
        <v>181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1:23" x14ac:dyDescent="0.25">
      <c r="A121" s="27" t="s">
        <v>182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1:23" x14ac:dyDescent="0.25">
      <c r="A122" s="32" t="s">
        <v>183</v>
      </c>
      <c r="B122" s="32" t="s">
        <v>184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x14ac:dyDescent="0.25">
      <c r="A123" s="27" t="s">
        <v>185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 ht="24" customHeight="1" x14ac:dyDescent="0.25">
      <c r="A124" s="60" t="s">
        <v>186</v>
      </c>
      <c r="B124" s="632" t="s">
        <v>187</v>
      </c>
      <c r="C124" s="633"/>
      <c r="D124" s="633"/>
      <c r="E124" s="633"/>
      <c r="F124" s="633"/>
      <c r="G124" s="633"/>
      <c r="H124" s="633"/>
      <c r="I124" s="633"/>
      <c r="J124" s="633"/>
      <c r="K124" s="633"/>
      <c r="L124" s="45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</row>
    <row r="125" spans="1:23" x14ac:dyDescent="0.25">
      <c r="A125" s="32" t="s">
        <v>165</v>
      </c>
      <c r="B125" s="45"/>
      <c r="C125" s="49" t="s">
        <v>35</v>
      </c>
      <c r="D125" s="45"/>
      <c r="E125" s="22"/>
      <c r="F125" s="22"/>
      <c r="G125" s="22"/>
      <c r="H125" s="22"/>
      <c r="I125" s="22"/>
      <c r="J125" s="22"/>
      <c r="K125" s="22"/>
      <c r="L125" s="22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1:23" hidden="1" x14ac:dyDescent="0.25">
      <c r="A126" s="27" t="s">
        <v>33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17"/>
      <c r="N126" s="17"/>
      <c r="O126" s="17"/>
      <c r="P126" s="17"/>
      <c r="Q126" s="61"/>
      <c r="R126" s="61"/>
      <c r="S126" s="17"/>
      <c r="T126" s="17"/>
      <c r="U126" s="17"/>
      <c r="V126" s="17"/>
      <c r="W126" s="17"/>
    </row>
    <row r="127" spans="1:23" hidden="1" x14ac:dyDescent="0.25">
      <c r="A127" s="19" t="s">
        <v>49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x14ac:dyDescent="0.25">
      <c r="A128" s="32" t="s">
        <v>167</v>
      </c>
      <c r="B128" s="45"/>
      <c r="C128" s="49" t="s">
        <v>35</v>
      </c>
      <c r="D128" s="45"/>
      <c r="E128" s="22"/>
      <c r="F128" s="22"/>
      <c r="G128" s="22"/>
      <c r="H128" s="22"/>
      <c r="I128" s="22"/>
      <c r="J128" s="22"/>
      <c r="K128" s="22"/>
      <c r="L128" s="22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1:23" hidden="1" x14ac:dyDescent="0.25">
      <c r="A129" s="27" t="s">
        <v>64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1:23" hidden="1" x14ac:dyDescent="0.25">
      <c r="A130" s="27" t="s">
        <v>81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1:23" ht="27" customHeight="1" x14ac:dyDescent="0.25">
      <c r="A131" s="60" t="s">
        <v>188</v>
      </c>
      <c r="B131" s="590" t="s">
        <v>189</v>
      </c>
      <c r="C131" s="657"/>
      <c r="D131" s="657"/>
      <c r="E131" s="657"/>
      <c r="F131" s="657"/>
      <c r="G131" s="657"/>
      <c r="H131" s="657"/>
      <c r="I131" s="657"/>
      <c r="J131" s="657"/>
      <c r="K131" s="657"/>
      <c r="L131" s="45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</row>
    <row r="132" spans="1:23" x14ac:dyDescent="0.25">
      <c r="A132" s="27" t="s">
        <v>190</v>
      </c>
      <c r="B132" s="22"/>
      <c r="C132" s="49"/>
      <c r="D132" s="22"/>
      <c r="E132" s="22"/>
      <c r="F132" s="22"/>
      <c r="G132" s="22"/>
      <c r="H132" s="22"/>
      <c r="I132" s="22"/>
      <c r="J132" s="22"/>
      <c r="K132" s="22"/>
      <c r="L132" s="22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1:23" x14ac:dyDescent="0.25">
      <c r="A133" s="27" t="s">
        <v>167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x14ac:dyDescent="0.25">
      <c r="A134" s="60" t="s">
        <v>191</v>
      </c>
      <c r="B134" s="632" t="s">
        <v>192</v>
      </c>
      <c r="C134" s="658"/>
      <c r="D134" s="658"/>
      <c r="E134" s="659"/>
      <c r="F134" s="659"/>
      <c r="G134" s="659"/>
      <c r="H134" s="659"/>
      <c r="I134" s="633"/>
      <c r="J134" s="660"/>
      <c r="K134" s="22"/>
      <c r="L134" s="22"/>
      <c r="M134" s="62"/>
      <c r="N134" s="17"/>
      <c r="O134" s="12"/>
      <c r="P134" s="17"/>
      <c r="Q134" s="17"/>
      <c r="R134" s="12"/>
      <c r="S134" s="17"/>
      <c r="T134" s="17"/>
      <c r="U134" s="17"/>
      <c r="V134" s="12"/>
      <c r="W134" s="17"/>
    </row>
    <row r="135" spans="1:23" x14ac:dyDescent="0.25">
      <c r="A135" s="27" t="s">
        <v>165</v>
      </c>
      <c r="B135" s="32" t="s">
        <v>193</v>
      </c>
      <c r="C135" s="49" t="s">
        <v>35</v>
      </c>
      <c r="D135" s="32"/>
      <c r="E135" s="22"/>
      <c r="F135" s="22"/>
      <c r="G135" s="22"/>
      <c r="H135" s="22"/>
      <c r="I135" s="22"/>
      <c r="J135" s="22"/>
      <c r="K135" s="22"/>
      <c r="L135" s="22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ht="31.5" x14ac:dyDescent="0.25">
      <c r="A136" s="19" t="s">
        <v>33</v>
      </c>
      <c r="B136" s="45" t="s">
        <v>194</v>
      </c>
      <c r="C136" s="49" t="s">
        <v>35</v>
      </c>
      <c r="D136" s="45"/>
      <c r="E136" s="22"/>
      <c r="F136" s="22"/>
      <c r="G136" s="22"/>
      <c r="H136" s="22"/>
      <c r="I136" s="22"/>
      <c r="J136" s="22"/>
      <c r="K136" s="22"/>
      <c r="L136" s="22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1:23" x14ac:dyDescent="0.25">
      <c r="A137" s="27">
        <v>2</v>
      </c>
      <c r="B137" s="32" t="s">
        <v>195</v>
      </c>
      <c r="C137" s="49" t="s">
        <v>35</v>
      </c>
      <c r="D137" s="32"/>
      <c r="E137" s="22"/>
      <c r="F137" s="22"/>
      <c r="G137" s="22"/>
      <c r="H137" s="22"/>
      <c r="I137" s="22"/>
      <c r="J137" s="22"/>
      <c r="K137" s="22"/>
      <c r="L137" s="22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x14ac:dyDescent="0.25">
      <c r="A138" s="27" t="s">
        <v>64</v>
      </c>
      <c r="B138" s="63"/>
      <c r="C138" s="49" t="s">
        <v>35</v>
      </c>
      <c r="D138" s="63"/>
      <c r="E138" s="22"/>
      <c r="F138" s="22"/>
      <c r="G138" s="22"/>
      <c r="H138" s="22"/>
      <c r="I138" s="22"/>
      <c r="J138" s="22"/>
      <c r="K138" s="22"/>
      <c r="L138" s="22"/>
      <c r="M138" s="17"/>
      <c r="N138" s="17"/>
      <c r="O138" s="17"/>
      <c r="P138" s="17"/>
      <c r="Q138" s="17"/>
      <c r="R138" s="12"/>
      <c r="S138" s="17"/>
      <c r="T138" s="17"/>
      <c r="U138" s="17"/>
      <c r="V138" s="17"/>
      <c r="W138" s="17"/>
    </row>
    <row r="139" spans="1:23" ht="21" x14ac:dyDescent="0.25">
      <c r="A139" s="27">
        <v>3</v>
      </c>
      <c r="B139" s="45" t="s">
        <v>196</v>
      </c>
      <c r="C139" s="49" t="s">
        <v>35</v>
      </c>
      <c r="D139" s="32"/>
      <c r="E139" s="22"/>
      <c r="F139" s="22"/>
      <c r="G139" s="22"/>
      <c r="H139" s="22"/>
      <c r="I139" s="22"/>
      <c r="J139" s="22"/>
      <c r="K139" s="22"/>
      <c r="L139" s="22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1:23" x14ac:dyDescent="0.25">
      <c r="A140" s="27" t="s">
        <v>197</v>
      </c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1:23" x14ac:dyDescent="0.25">
      <c r="A141" s="27" t="s">
        <v>123</v>
      </c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1:23" ht="16.7" customHeight="1" x14ac:dyDescent="0.25">
      <c r="A142" s="64" t="s">
        <v>198</v>
      </c>
      <c r="B142" s="590" t="s">
        <v>199</v>
      </c>
      <c r="C142" s="591"/>
      <c r="D142" s="591"/>
      <c r="E142" s="591"/>
      <c r="F142" s="591"/>
      <c r="G142" s="662"/>
      <c r="H142" s="46"/>
      <c r="I142" s="46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</row>
    <row r="143" spans="1:23" x14ac:dyDescent="0.25">
      <c r="A143" s="17"/>
      <c r="B143" s="66"/>
      <c r="C143" s="66"/>
      <c r="D143" s="66"/>
      <c r="E143" s="66"/>
      <c r="F143" s="66"/>
      <c r="G143" s="66"/>
      <c r="H143" s="66"/>
      <c r="I143" s="66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1:23" ht="30" customHeight="1" x14ac:dyDescent="0.25">
      <c r="A144" s="64" t="s">
        <v>200</v>
      </c>
      <c r="B144" s="590" t="s">
        <v>201</v>
      </c>
      <c r="C144" s="657"/>
      <c r="D144" s="657"/>
      <c r="E144" s="657"/>
      <c r="F144" s="657"/>
      <c r="G144" s="657"/>
      <c r="H144" s="657"/>
      <c r="I144" s="657"/>
      <c r="J144" s="657"/>
      <c r="K144" s="657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</row>
    <row r="145" spans="1:23" x14ac:dyDescent="0.2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</row>
    <row r="146" spans="1:23" ht="12.75" customHeight="1" x14ac:dyDescent="0.25">
      <c r="A146" s="68" t="s">
        <v>202</v>
      </c>
      <c r="B146" s="68" t="s">
        <v>54</v>
      </c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</row>
    <row r="147" spans="1:23" x14ac:dyDescent="0.25">
      <c r="A147" s="69"/>
      <c r="B147" s="69" t="s">
        <v>203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70">
        <f>SUM(M19+M108+M124+M131+M134+M142+M144+M146)</f>
        <v>10972235</v>
      </c>
      <c r="N147" s="70">
        <f t="shared" ref="N147:Q147" si="28">SUM(N19+N108+N124+N131+N134+N142+N144+N146)</f>
        <v>0</v>
      </c>
      <c r="O147" s="70">
        <f t="shared" si="28"/>
        <v>11176118</v>
      </c>
      <c r="P147" s="70">
        <f t="shared" si="28"/>
        <v>10342409</v>
      </c>
      <c r="Q147" s="70">
        <f t="shared" si="28"/>
        <v>833709</v>
      </c>
      <c r="R147" s="70">
        <f t="shared" ref="R147:V147" si="29">SUM(R19+R108+R124+R131+R134+R142+R144+R146)</f>
        <v>11094477</v>
      </c>
      <c r="S147" s="70">
        <f t="shared" si="29"/>
        <v>11094477</v>
      </c>
      <c r="T147" s="70">
        <f t="shared" si="29"/>
        <v>0</v>
      </c>
      <c r="U147" s="70">
        <f t="shared" si="29"/>
        <v>10955505</v>
      </c>
      <c r="V147" s="70">
        <f t="shared" si="29"/>
        <v>10955505</v>
      </c>
      <c r="W147" s="70">
        <f>SUM(W19+W108+W124+W131+W134+W142+W144+W146)</f>
        <v>0</v>
      </c>
    </row>
    <row r="148" spans="1:23" x14ac:dyDescent="0.25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>
        <f>SUM(W108+W19)</f>
        <v>0</v>
      </c>
    </row>
    <row r="149" spans="1:23" ht="16.5" customHeight="1" x14ac:dyDescent="0.2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</row>
    <row r="150" spans="1:23" x14ac:dyDescent="0.2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</row>
    <row r="151" spans="1:23" x14ac:dyDescent="0.25">
      <c r="A151" s="75" t="s">
        <v>204</v>
      </c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3"/>
      <c r="Q151" s="73"/>
      <c r="R151" s="73"/>
      <c r="S151" s="73"/>
      <c r="T151" s="73"/>
      <c r="U151" s="73"/>
      <c r="V151" s="73"/>
      <c r="W151" s="73"/>
    </row>
    <row r="152" spans="1:23" x14ac:dyDescent="0.25">
      <c r="A152" s="75" t="s">
        <v>205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3"/>
      <c r="Q152" s="73"/>
      <c r="R152" s="73"/>
      <c r="S152" s="73"/>
      <c r="T152" s="73"/>
      <c r="U152" s="73"/>
      <c r="V152" s="73"/>
      <c r="W152" s="73"/>
    </row>
    <row r="153" spans="1:23" ht="15.75" customHeight="1" x14ac:dyDescent="0.25">
      <c r="A153" s="75" t="s">
        <v>206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3"/>
      <c r="Q153" s="73"/>
      <c r="R153" s="73"/>
      <c r="S153" s="73"/>
      <c r="T153" s="73"/>
      <c r="U153" s="73"/>
      <c r="V153" s="73"/>
      <c r="W153" s="73"/>
    </row>
    <row r="154" spans="1:23" x14ac:dyDescent="0.25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</row>
    <row r="155" spans="1:23" ht="12.75" customHeight="1" x14ac:dyDescent="0.25">
      <c r="A155" s="663" t="s">
        <v>7</v>
      </c>
      <c r="B155" s="577" t="s">
        <v>8</v>
      </c>
      <c r="C155" s="577" t="s">
        <v>9</v>
      </c>
      <c r="D155" s="577" t="s">
        <v>10</v>
      </c>
      <c r="E155" s="582" t="s">
        <v>11</v>
      </c>
      <c r="F155" s="583"/>
      <c r="G155" s="583"/>
      <c r="H155" s="76"/>
      <c r="I155" s="584" t="s">
        <v>12</v>
      </c>
      <c r="J155" s="577" t="s">
        <v>13</v>
      </c>
      <c r="K155" s="577" t="s">
        <v>14</v>
      </c>
      <c r="L155" s="77"/>
      <c r="M155" s="78"/>
      <c r="N155" s="78"/>
      <c r="O155" s="78"/>
      <c r="P155" s="78"/>
      <c r="Q155" s="666"/>
      <c r="R155" s="666"/>
      <c r="S155" s="78"/>
      <c r="T155" s="78"/>
      <c r="U155" s="79"/>
      <c r="V155" s="78"/>
      <c r="W155" s="76"/>
    </row>
    <row r="156" spans="1:23" ht="12.75" customHeight="1" x14ac:dyDescent="0.25">
      <c r="A156" s="664"/>
      <c r="B156" s="578"/>
      <c r="C156" s="578"/>
      <c r="D156" s="578"/>
      <c r="E156" s="607" t="s">
        <v>15</v>
      </c>
      <c r="F156" s="608"/>
      <c r="G156" s="608"/>
      <c r="H156" s="609"/>
      <c r="I156" s="585"/>
      <c r="J156" s="578"/>
      <c r="K156" s="578"/>
      <c r="L156" s="667"/>
      <c r="M156" s="668"/>
      <c r="N156" s="668"/>
      <c r="O156" s="668"/>
      <c r="P156" s="668"/>
      <c r="Q156" s="668"/>
      <c r="R156" s="668"/>
      <c r="S156" s="668"/>
      <c r="T156" s="668"/>
      <c r="U156" s="668"/>
      <c r="V156" s="668"/>
      <c r="W156" s="669"/>
    </row>
    <row r="157" spans="1:23" ht="12.75" customHeight="1" x14ac:dyDescent="0.25">
      <c r="A157" s="664"/>
      <c r="B157" s="578"/>
      <c r="C157" s="578"/>
      <c r="D157" s="578"/>
      <c r="E157" s="612" t="s">
        <v>16</v>
      </c>
      <c r="F157" s="612" t="s">
        <v>17</v>
      </c>
      <c r="G157" s="615" t="s">
        <v>18</v>
      </c>
      <c r="H157" s="612" t="s">
        <v>19</v>
      </c>
      <c r="I157" s="585"/>
      <c r="J157" s="578"/>
      <c r="K157" s="578"/>
      <c r="L157" s="598" t="s">
        <v>20</v>
      </c>
      <c r="M157" s="599"/>
      <c r="N157" s="599"/>
      <c r="O157" s="599"/>
      <c r="P157" s="599"/>
      <c r="Q157" s="599"/>
      <c r="R157" s="599"/>
      <c r="S157" s="599"/>
      <c r="T157" s="599"/>
      <c r="U157" s="599"/>
      <c r="V157" s="599"/>
      <c r="W157" s="600"/>
    </row>
    <row r="158" spans="1:23" ht="12.75" customHeight="1" x14ac:dyDescent="0.25">
      <c r="A158" s="664"/>
      <c r="B158" s="578"/>
      <c r="C158" s="578"/>
      <c r="D158" s="578"/>
      <c r="E158" s="613"/>
      <c r="F158" s="613"/>
      <c r="G158" s="616"/>
      <c r="H158" s="613"/>
      <c r="I158" s="585"/>
      <c r="J158" s="578"/>
      <c r="K158" s="578"/>
      <c r="L158" s="577" t="s">
        <v>21</v>
      </c>
      <c r="M158" s="577" t="s">
        <v>207</v>
      </c>
      <c r="N158" s="577" t="s">
        <v>23</v>
      </c>
      <c r="O158" s="587" t="s">
        <v>208</v>
      </c>
      <c r="P158" s="588"/>
      <c r="Q158" s="589"/>
      <c r="R158" s="587" t="s">
        <v>209</v>
      </c>
      <c r="S158" s="588"/>
      <c r="T158" s="589"/>
      <c r="U158" s="670" t="s">
        <v>210</v>
      </c>
      <c r="V158" s="671"/>
      <c r="W158" s="672"/>
    </row>
    <row r="159" spans="1:23" ht="36" customHeight="1" x14ac:dyDescent="0.25">
      <c r="A159" s="665"/>
      <c r="B159" s="579"/>
      <c r="C159" s="579"/>
      <c r="D159" s="579"/>
      <c r="E159" s="614"/>
      <c r="F159" s="614"/>
      <c r="G159" s="617"/>
      <c r="H159" s="614"/>
      <c r="I159" s="586"/>
      <c r="J159" s="579"/>
      <c r="K159" s="579"/>
      <c r="L159" s="579"/>
      <c r="M159" s="579"/>
      <c r="N159" s="579"/>
      <c r="O159" s="12" t="s">
        <v>27</v>
      </c>
      <c r="P159" s="12" t="s">
        <v>28</v>
      </c>
      <c r="Q159" s="12" t="s">
        <v>29</v>
      </c>
      <c r="R159" s="12" t="s">
        <v>27</v>
      </c>
      <c r="S159" s="12" t="s">
        <v>28</v>
      </c>
      <c r="T159" s="12" t="s">
        <v>29</v>
      </c>
      <c r="U159" s="12" t="s">
        <v>27</v>
      </c>
      <c r="V159" s="12" t="s">
        <v>28</v>
      </c>
      <c r="W159" s="12" t="s">
        <v>29</v>
      </c>
    </row>
    <row r="160" spans="1:23" x14ac:dyDescent="0.25">
      <c r="A160" s="12">
        <v>1</v>
      </c>
      <c r="B160" s="12">
        <v>2</v>
      </c>
      <c r="C160" s="12"/>
      <c r="D160" s="12"/>
      <c r="E160" s="12" t="s">
        <v>173</v>
      </c>
      <c r="F160" s="12" t="s">
        <v>177</v>
      </c>
      <c r="G160" s="12">
        <v>5</v>
      </c>
      <c r="H160" s="12">
        <v>6</v>
      </c>
      <c r="I160" s="12">
        <v>7</v>
      </c>
      <c r="J160" s="12">
        <v>8</v>
      </c>
      <c r="K160" s="12">
        <v>9</v>
      </c>
      <c r="L160" s="12">
        <v>10</v>
      </c>
      <c r="M160" s="12">
        <v>11</v>
      </c>
      <c r="N160" s="12">
        <v>12</v>
      </c>
      <c r="O160" s="587" t="s">
        <v>59</v>
      </c>
      <c r="P160" s="588"/>
      <c r="Q160" s="589"/>
      <c r="R160" s="587" t="s">
        <v>211</v>
      </c>
      <c r="S160" s="588"/>
      <c r="T160" s="589"/>
      <c r="U160" s="587" t="s">
        <v>212</v>
      </c>
      <c r="V160" s="588"/>
      <c r="W160" s="589"/>
    </row>
    <row r="161" spans="1:23" ht="24.6" customHeight="1" x14ac:dyDescent="0.25">
      <c r="A161" s="12" t="s">
        <v>30</v>
      </c>
      <c r="B161" s="590" t="s">
        <v>31</v>
      </c>
      <c r="C161" s="591"/>
      <c r="D161" s="591"/>
      <c r="E161" s="591"/>
      <c r="F161" s="591"/>
      <c r="G161" s="591"/>
      <c r="H161" s="662"/>
      <c r="I161" s="17"/>
      <c r="J161" s="17"/>
      <c r="K161" s="17"/>
      <c r="L161" s="17"/>
      <c r="M161" s="80">
        <f t="shared" ref="M161:W161" si="30">SUM(M163+M171+M178+M184+M209)</f>
        <v>200510</v>
      </c>
      <c r="N161" s="80">
        <f t="shared" si="30"/>
        <v>0</v>
      </c>
      <c r="O161" s="80">
        <f t="shared" si="30"/>
        <v>178362</v>
      </c>
      <c r="P161" s="80">
        <f t="shared" si="30"/>
        <v>178362</v>
      </c>
      <c r="Q161" s="80">
        <f t="shared" si="30"/>
        <v>0</v>
      </c>
      <c r="R161" s="80">
        <f t="shared" si="30"/>
        <v>178362</v>
      </c>
      <c r="S161" s="80">
        <f t="shared" si="30"/>
        <v>178362</v>
      </c>
      <c r="T161" s="80">
        <f t="shared" si="30"/>
        <v>0</v>
      </c>
      <c r="U161" s="80">
        <f t="shared" si="30"/>
        <v>178362</v>
      </c>
      <c r="V161" s="80">
        <f t="shared" si="30"/>
        <v>178362</v>
      </c>
      <c r="W161" s="80">
        <f t="shared" si="30"/>
        <v>0</v>
      </c>
    </row>
    <row r="162" spans="1:23" x14ac:dyDescent="0.25">
      <c r="A162" s="17"/>
      <c r="B162" s="670"/>
      <c r="C162" s="671"/>
      <c r="D162" s="671"/>
      <c r="E162" s="671"/>
      <c r="F162" s="671"/>
      <c r="G162" s="672"/>
      <c r="H162" s="17"/>
      <c r="I162" s="673"/>
      <c r="J162" s="674"/>
      <c r="K162" s="17"/>
      <c r="L162" s="17"/>
      <c r="M162" s="17"/>
      <c r="N162" s="17"/>
      <c r="O162" s="23"/>
      <c r="P162" s="23"/>
      <c r="Q162" s="23"/>
      <c r="R162" s="23"/>
      <c r="S162" s="23"/>
      <c r="T162" s="23"/>
      <c r="U162" s="23"/>
      <c r="V162" s="23"/>
      <c r="W162" s="23"/>
    </row>
    <row r="163" spans="1:23" ht="12.75" customHeight="1" x14ac:dyDescent="0.25">
      <c r="A163" s="590" t="s">
        <v>213</v>
      </c>
      <c r="B163" s="591"/>
      <c r="C163" s="591"/>
      <c r="D163" s="591"/>
      <c r="E163" s="591"/>
      <c r="F163" s="591"/>
      <c r="G163" s="591"/>
      <c r="H163" s="591"/>
      <c r="I163" s="591"/>
      <c r="J163" s="591"/>
      <c r="K163" s="591"/>
      <c r="L163" s="17"/>
      <c r="M163" s="17"/>
      <c r="N163" s="17"/>
      <c r="O163" s="23"/>
      <c r="P163" s="23"/>
      <c r="Q163" s="23"/>
      <c r="R163" s="23"/>
      <c r="S163" s="23"/>
      <c r="T163" s="23"/>
      <c r="U163" s="23"/>
      <c r="V163" s="23"/>
      <c r="W163" s="23"/>
    </row>
    <row r="164" spans="1:23" ht="22.5" x14ac:dyDescent="0.25">
      <c r="A164" s="12" t="s">
        <v>33</v>
      </c>
      <c r="B164" s="30" t="s">
        <v>34</v>
      </c>
      <c r="C164" s="81" t="s">
        <v>35</v>
      </c>
      <c r="D164" s="30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23"/>
      <c r="P164" s="23"/>
      <c r="Q164" s="23"/>
      <c r="R164" s="23"/>
      <c r="S164" s="23"/>
      <c r="T164" s="23"/>
      <c r="U164" s="23"/>
      <c r="V164" s="23"/>
      <c r="W164" s="23"/>
    </row>
    <row r="165" spans="1:23" x14ac:dyDescent="0.25">
      <c r="A165" s="12" t="s">
        <v>214</v>
      </c>
      <c r="B165" s="30"/>
      <c r="C165" s="81"/>
      <c r="D165" s="30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23"/>
      <c r="P165" s="23"/>
      <c r="Q165" s="23"/>
      <c r="R165" s="23"/>
      <c r="S165" s="23"/>
      <c r="T165" s="23"/>
      <c r="U165" s="23"/>
      <c r="V165" s="23"/>
      <c r="W165" s="23"/>
    </row>
    <row r="166" spans="1:23" ht="33.75" x14ac:dyDescent="0.25">
      <c r="A166" s="12" t="s">
        <v>49</v>
      </c>
      <c r="B166" s="30" t="s">
        <v>50</v>
      </c>
      <c r="C166" s="81" t="s">
        <v>35</v>
      </c>
      <c r="D166" s="30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23"/>
      <c r="P166" s="23"/>
      <c r="Q166" s="23"/>
      <c r="R166" s="23"/>
      <c r="S166" s="23"/>
      <c r="T166" s="23"/>
      <c r="U166" s="23"/>
      <c r="V166" s="23"/>
      <c r="W166" s="23"/>
    </row>
    <row r="167" spans="1:23" x14ac:dyDescent="0.25">
      <c r="A167" s="12" t="s">
        <v>52</v>
      </c>
      <c r="B167" s="30"/>
      <c r="C167" s="81"/>
      <c r="D167" s="30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23"/>
      <c r="P167" s="23"/>
      <c r="Q167" s="23"/>
      <c r="R167" s="23"/>
      <c r="S167" s="23"/>
      <c r="T167" s="23"/>
      <c r="U167" s="23"/>
      <c r="V167" s="23"/>
      <c r="W167" s="23"/>
    </row>
    <row r="168" spans="1:23" x14ac:dyDescent="0.25">
      <c r="A168" s="12" t="s">
        <v>53</v>
      </c>
      <c r="B168" s="30" t="s">
        <v>54</v>
      </c>
      <c r="C168" s="81" t="s">
        <v>35</v>
      </c>
      <c r="D168" s="30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23"/>
      <c r="P168" s="23"/>
      <c r="Q168" s="23"/>
      <c r="R168" s="23"/>
      <c r="S168" s="23"/>
      <c r="T168" s="23"/>
      <c r="U168" s="23"/>
      <c r="V168" s="23"/>
      <c r="W168" s="23"/>
    </row>
    <row r="169" spans="1:23" x14ac:dyDescent="0.25">
      <c r="A169" s="12" t="s">
        <v>55</v>
      </c>
      <c r="B169" s="30"/>
      <c r="C169" s="30"/>
      <c r="D169" s="30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23"/>
      <c r="P169" s="23"/>
      <c r="Q169" s="23"/>
      <c r="R169" s="23"/>
      <c r="S169" s="23"/>
      <c r="T169" s="23"/>
      <c r="U169" s="23"/>
      <c r="V169" s="23"/>
      <c r="W169" s="23"/>
    </row>
    <row r="170" spans="1:23" x14ac:dyDescent="0.25">
      <c r="A170" s="12"/>
      <c r="B170" s="30"/>
      <c r="C170" s="30"/>
      <c r="D170" s="30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23"/>
      <c r="P170" s="23"/>
      <c r="Q170" s="23"/>
      <c r="R170" s="23"/>
      <c r="S170" s="23"/>
      <c r="T170" s="23"/>
      <c r="U170" s="23"/>
      <c r="V170" s="23"/>
      <c r="W170" s="23"/>
    </row>
    <row r="171" spans="1:23" ht="11.45" customHeight="1" x14ac:dyDescent="0.25">
      <c r="A171" s="590" t="s">
        <v>63</v>
      </c>
      <c r="B171" s="591"/>
      <c r="C171" s="591"/>
      <c r="D171" s="591"/>
      <c r="E171" s="591"/>
      <c r="F171" s="591"/>
      <c r="G171" s="591"/>
      <c r="H171" s="591"/>
      <c r="I171" s="591"/>
      <c r="J171" s="591"/>
      <c r="K171" s="662"/>
      <c r="L171" s="17"/>
      <c r="M171" s="80">
        <f>SUM(M172+M174+M176)</f>
        <v>200510</v>
      </c>
      <c r="N171" s="80">
        <f t="shared" ref="N171:W171" si="31">SUM(N172+N174+N176)</f>
        <v>0</v>
      </c>
      <c r="O171" s="18">
        <f t="shared" si="31"/>
        <v>178362</v>
      </c>
      <c r="P171" s="18">
        <f t="shared" si="31"/>
        <v>178362</v>
      </c>
      <c r="Q171" s="18">
        <f t="shared" si="31"/>
        <v>0</v>
      </c>
      <c r="R171" s="18">
        <f t="shared" si="31"/>
        <v>178362</v>
      </c>
      <c r="S171" s="18">
        <f t="shared" si="31"/>
        <v>178362</v>
      </c>
      <c r="T171" s="18">
        <f t="shared" si="31"/>
        <v>0</v>
      </c>
      <c r="U171" s="18">
        <f t="shared" si="31"/>
        <v>178362</v>
      </c>
      <c r="V171" s="18">
        <f t="shared" si="31"/>
        <v>178362</v>
      </c>
      <c r="W171" s="18">
        <f t="shared" si="31"/>
        <v>0</v>
      </c>
    </row>
    <row r="172" spans="1:23" ht="22.5" x14ac:dyDescent="0.25">
      <c r="A172" s="38" t="s">
        <v>64</v>
      </c>
      <c r="B172" s="30" t="s">
        <v>215</v>
      </c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>
        <f>SUM(M173)</f>
        <v>149453</v>
      </c>
      <c r="N172" s="17"/>
      <c r="O172" s="17">
        <f t="shared" ref="O172:W172" si="32">SUM(O173)</f>
        <v>149452</v>
      </c>
      <c r="P172" s="17">
        <f t="shared" si="32"/>
        <v>149452</v>
      </c>
      <c r="Q172" s="17">
        <f t="shared" si="32"/>
        <v>0</v>
      </c>
      <c r="R172" s="17">
        <f t="shared" si="32"/>
        <v>149452</v>
      </c>
      <c r="S172" s="17">
        <f t="shared" si="32"/>
        <v>149452</v>
      </c>
      <c r="T172" s="17">
        <f t="shared" si="32"/>
        <v>0</v>
      </c>
      <c r="U172" s="17">
        <f t="shared" si="32"/>
        <v>149452</v>
      </c>
      <c r="V172" s="17">
        <f t="shared" si="32"/>
        <v>149452</v>
      </c>
      <c r="W172" s="17">
        <f t="shared" si="32"/>
        <v>0</v>
      </c>
    </row>
    <row r="173" spans="1:23" ht="45" x14ac:dyDescent="0.25">
      <c r="A173" s="38" t="s">
        <v>216</v>
      </c>
      <c r="B173" s="30" t="s">
        <v>217</v>
      </c>
      <c r="C173" s="17"/>
      <c r="D173" s="17"/>
      <c r="E173" s="22" t="s">
        <v>119</v>
      </c>
      <c r="F173" s="22" t="s">
        <v>68</v>
      </c>
      <c r="G173" s="22" t="s">
        <v>218</v>
      </c>
      <c r="H173" s="22" t="s">
        <v>44</v>
      </c>
      <c r="I173" s="17"/>
      <c r="J173" s="17"/>
      <c r="K173" s="17"/>
      <c r="L173" s="17"/>
      <c r="M173" s="17">
        <v>149453</v>
      </c>
      <c r="N173" s="17"/>
      <c r="O173" s="17">
        <f>P173+Q173</f>
        <v>149452</v>
      </c>
      <c r="P173" s="17">
        <v>149452</v>
      </c>
      <c r="Q173" s="17">
        <v>0</v>
      </c>
      <c r="R173" s="17">
        <f>S173+T173</f>
        <v>149452</v>
      </c>
      <c r="S173" s="17">
        <f>P173</f>
        <v>149452</v>
      </c>
      <c r="T173" s="17">
        <v>0</v>
      </c>
      <c r="U173" s="17">
        <f>V173+W173</f>
        <v>149452</v>
      </c>
      <c r="V173" s="17">
        <f>S173</f>
        <v>149452</v>
      </c>
      <c r="W173" s="17">
        <v>0</v>
      </c>
    </row>
    <row r="174" spans="1:23" ht="36.75" customHeight="1" x14ac:dyDescent="0.25">
      <c r="A174" s="38" t="s">
        <v>81</v>
      </c>
      <c r="B174" s="30" t="s">
        <v>219</v>
      </c>
      <c r="C174" s="17"/>
      <c r="D174" s="17"/>
      <c r="E174" s="22" t="s">
        <v>119</v>
      </c>
      <c r="F174" s="22" t="s">
        <v>68</v>
      </c>
      <c r="G174" s="22" t="s">
        <v>218</v>
      </c>
      <c r="H174" s="22" t="s">
        <v>61</v>
      </c>
      <c r="I174" s="17"/>
      <c r="J174" s="17"/>
      <c r="K174" s="17"/>
      <c r="L174" s="17"/>
      <c r="M174" s="17">
        <v>51057</v>
      </c>
      <c r="N174" s="17"/>
      <c r="O174" s="23">
        <v>28910</v>
      </c>
      <c r="P174" s="23">
        <v>28910</v>
      </c>
      <c r="Q174" s="23">
        <f>SUM(Q175)</f>
        <v>0</v>
      </c>
      <c r="R174" s="23">
        <v>28910</v>
      </c>
      <c r="S174" s="23">
        <v>28910</v>
      </c>
      <c r="T174" s="23">
        <f>SUM(T175)</f>
        <v>0</v>
      </c>
      <c r="U174" s="23">
        <v>28910</v>
      </c>
      <c r="V174" s="23">
        <v>28910</v>
      </c>
      <c r="W174" s="23">
        <f>SUM(W175)</f>
        <v>0</v>
      </c>
    </row>
    <row r="175" spans="1:23" ht="45" x14ac:dyDescent="0.25">
      <c r="A175" s="38" t="s">
        <v>83</v>
      </c>
      <c r="B175" s="30" t="s">
        <v>217</v>
      </c>
      <c r="C175" s="17"/>
      <c r="D175" s="17"/>
      <c r="E175" s="22" t="s">
        <v>119</v>
      </c>
      <c r="F175" s="22" t="s">
        <v>68</v>
      </c>
      <c r="G175" s="22" t="s">
        <v>218</v>
      </c>
      <c r="H175" s="22" t="s">
        <v>51</v>
      </c>
      <c r="I175" s="17"/>
      <c r="J175" s="17"/>
      <c r="K175" s="17"/>
      <c r="L175" s="17"/>
      <c r="M175" s="17">
        <v>51057</v>
      </c>
      <c r="N175" s="17"/>
      <c r="O175" s="23">
        <f>P175+Q175</f>
        <v>28910</v>
      </c>
      <c r="P175" s="23">
        <v>28910</v>
      </c>
      <c r="Q175" s="23">
        <v>0</v>
      </c>
      <c r="R175" s="23">
        <f>S175+T175</f>
        <v>28910</v>
      </c>
      <c r="S175" s="23">
        <f>P175</f>
        <v>28910</v>
      </c>
      <c r="T175" s="23">
        <v>0</v>
      </c>
      <c r="U175" s="23">
        <f>V175+W175</f>
        <v>28910</v>
      </c>
      <c r="V175" s="23">
        <f>S175</f>
        <v>28910</v>
      </c>
      <c r="W175" s="23">
        <v>0</v>
      </c>
    </row>
    <row r="176" spans="1:23" ht="12.75" customHeight="1" x14ac:dyDescent="0.25">
      <c r="A176" s="38" t="s">
        <v>85</v>
      </c>
      <c r="B176" s="38" t="s">
        <v>54</v>
      </c>
      <c r="C176" s="17"/>
      <c r="D176" s="17"/>
      <c r="E176" s="22"/>
      <c r="F176" s="22"/>
      <c r="G176" s="22"/>
      <c r="H176" s="22"/>
      <c r="I176" s="17"/>
      <c r="J176" s="17"/>
      <c r="K176" s="17"/>
      <c r="L176" s="17"/>
      <c r="M176" s="17"/>
      <c r="N176" s="17"/>
      <c r="O176" s="23"/>
      <c r="P176" s="23"/>
      <c r="Q176" s="23"/>
      <c r="R176" s="23"/>
      <c r="S176" s="23"/>
      <c r="T176" s="23"/>
      <c r="U176" s="23"/>
      <c r="V176" s="23"/>
      <c r="W176" s="23"/>
    </row>
    <row r="177" spans="1:23" x14ac:dyDescent="0.25">
      <c r="A177" s="38" t="s">
        <v>86</v>
      </c>
      <c r="B177" s="30"/>
      <c r="C177" s="17"/>
      <c r="D177" s="17"/>
      <c r="E177" s="22"/>
      <c r="F177" s="22"/>
      <c r="G177" s="22"/>
      <c r="H177" s="22"/>
      <c r="I177" s="17"/>
      <c r="J177" s="17"/>
      <c r="K177" s="17"/>
      <c r="L177" s="17"/>
      <c r="M177" s="17"/>
      <c r="N177" s="17"/>
      <c r="O177" s="23"/>
      <c r="P177" s="23"/>
      <c r="Q177" s="23"/>
      <c r="R177" s="23"/>
      <c r="S177" s="23"/>
      <c r="T177" s="23"/>
      <c r="U177" s="23"/>
      <c r="V177" s="23"/>
      <c r="W177" s="23"/>
    </row>
    <row r="178" spans="1:23" ht="22.7" customHeight="1" x14ac:dyDescent="0.25">
      <c r="A178" s="675" t="s">
        <v>220</v>
      </c>
      <c r="B178" s="657"/>
      <c r="C178" s="657"/>
      <c r="D178" s="657"/>
      <c r="E178" s="657"/>
      <c r="F178" s="657"/>
      <c r="G178" s="657"/>
      <c r="H178" s="657"/>
      <c r="I178" s="657"/>
      <c r="J178" s="657"/>
      <c r="K178" s="657"/>
      <c r="L178" s="46"/>
      <c r="M178" s="46"/>
      <c r="N178" s="46"/>
      <c r="O178" s="82"/>
      <c r="P178" s="82"/>
      <c r="Q178" s="82"/>
      <c r="R178" s="82"/>
      <c r="S178" s="82"/>
      <c r="T178" s="82"/>
      <c r="U178" s="82"/>
      <c r="V178" s="82"/>
      <c r="W178" s="82"/>
    </row>
    <row r="179" spans="1:23" ht="45" x14ac:dyDescent="0.25">
      <c r="A179" s="83" t="s">
        <v>89</v>
      </c>
      <c r="B179" s="30" t="s">
        <v>90</v>
      </c>
      <c r="C179" s="65"/>
      <c r="D179" s="65"/>
      <c r="E179" s="65"/>
      <c r="F179" s="65"/>
      <c r="G179" s="65"/>
      <c r="H179" s="65"/>
      <c r="I179" s="65"/>
      <c r="J179" s="65"/>
      <c r="K179" s="65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</row>
    <row r="180" spans="1:23" x14ac:dyDescent="0.25">
      <c r="A180" s="84" t="s">
        <v>91</v>
      </c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</row>
    <row r="181" spans="1:23" x14ac:dyDescent="0.25">
      <c r="A181" s="84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</row>
    <row r="182" spans="1:23" ht="22.5" x14ac:dyDescent="0.25">
      <c r="A182" s="38" t="s">
        <v>175</v>
      </c>
      <c r="B182" s="30" t="s">
        <v>124</v>
      </c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 x14ac:dyDescent="0.25">
      <c r="A183" s="38" t="s">
        <v>221</v>
      </c>
      <c r="B183" s="30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1:23" ht="32.450000000000003" customHeight="1" x14ac:dyDescent="0.25">
      <c r="A184" s="590" t="s">
        <v>222</v>
      </c>
      <c r="B184" s="657"/>
      <c r="C184" s="657"/>
      <c r="D184" s="657"/>
      <c r="E184" s="657"/>
      <c r="F184" s="657"/>
      <c r="G184" s="657"/>
      <c r="H184" s="657"/>
      <c r="I184" s="657"/>
      <c r="J184" s="657"/>
      <c r="K184" s="657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</row>
    <row r="185" spans="1:23" x14ac:dyDescent="0.25">
      <c r="A185" s="64" t="s">
        <v>126</v>
      </c>
      <c r="B185" s="64" t="s">
        <v>127</v>
      </c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1:23" ht="67.5" x14ac:dyDescent="0.25">
      <c r="A186" s="38" t="s">
        <v>128</v>
      </c>
      <c r="B186" s="84" t="s">
        <v>129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1:23" x14ac:dyDescent="0.25">
      <c r="A187" s="38" t="s">
        <v>130</v>
      </c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x14ac:dyDescent="0.25">
      <c r="A188" s="38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ht="22.5" x14ac:dyDescent="0.25">
      <c r="A189" s="38" t="s">
        <v>131</v>
      </c>
      <c r="B189" s="30" t="s">
        <v>132</v>
      </c>
      <c r="C189" s="85" t="s">
        <v>35</v>
      </c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1:23" x14ac:dyDescent="0.25">
      <c r="A190" s="38" t="s">
        <v>133</v>
      </c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1:23" x14ac:dyDescent="0.25">
      <c r="A191" s="38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 ht="22.5" x14ac:dyDescent="0.25">
      <c r="A192" s="38" t="s">
        <v>134</v>
      </c>
      <c r="B192" s="30" t="s">
        <v>135</v>
      </c>
      <c r="C192" s="85" t="s">
        <v>35</v>
      </c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1:23" x14ac:dyDescent="0.25">
      <c r="A193" s="38" t="s">
        <v>136</v>
      </c>
      <c r="B193" s="30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1:23" x14ac:dyDescent="0.25">
      <c r="A194" s="38" t="s">
        <v>137</v>
      </c>
      <c r="B194" s="64" t="s">
        <v>138</v>
      </c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1:23" ht="67.5" x14ac:dyDescent="0.25">
      <c r="A195" s="38" t="s">
        <v>139</v>
      </c>
      <c r="B195" s="84" t="s">
        <v>140</v>
      </c>
      <c r="C195" s="38"/>
      <c r="D195" s="38"/>
      <c r="E195" s="38"/>
      <c r="F195" s="38"/>
      <c r="G195" s="38"/>
      <c r="H195" s="38"/>
      <c r="I195" s="38"/>
      <c r="J195" s="38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1:23" x14ac:dyDescent="0.25">
      <c r="A196" s="38" t="s">
        <v>130</v>
      </c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 ht="12.75" customHeight="1" x14ac:dyDescent="0.25">
      <c r="A197" s="38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1:23" ht="22.5" x14ac:dyDescent="0.25">
      <c r="A198" s="38" t="s">
        <v>141</v>
      </c>
      <c r="B198" s="30" t="s">
        <v>223</v>
      </c>
      <c r="C198" s="85" t="s">
        <v>35</v>
      </c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 x14ac:dyDescent="0.25">
      <c r="A199" s="38" t="s">
        <v>143</v>
      </c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x14ac:dyDescent="0.25">
      <c r="A200" s="38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1:23" ht="27.75" customHeight="1" x14ac:dyDescent="0.25">
      <c r="A201" s="38" t="s">
        <v>144</v>
      </c>
      <c r="B201" s="30" t="s">
        <v>145</v>
      </c>
      <c r="C201" s="85" t="s">
        <v>35</v>
      </c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1:23" x14ac:dyDescent="0.25">
      <c r="A202" s="38" t="s">
        <v>146</v>
      </c>
      <c r="B202" s="30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23" hidden="1" x14ac:dyDescent="0.25">
      <c r="A203" s="38"/>
      <c r="B203" s="30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  <row r="204" spans="1:23" ht="15.75" hidden="1" customHeight="1" x14ac:dyDescent="0.25">
      <c r="A204" s="38"/>
      <c r="B204" s="30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</row>
    <row r="205" spans="1:23" ht="12.75" hidden="1" customHeight="1" x14ac:dyDescent="0.25">
      <c r="A205" s="64" t="s">
        <v>147</v>
      </c>
      <c r="B205" s="590" t="s">
        <v>148</v>
      </c>
      <c r="C205" s="591"/>
      <c r="D205" s="591"/>
      <c r="E205" s="626"/>
      <c r="F205" s="626"/>
      <c r="G205" s="626"/>
      <c r="H205" s="626"/>
      <c r="I205" s="676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23" hidden="1" x14ac:dyDescent="0.25">
      <c r="A206" s="38" t="s">
        <v>149</v>
      </c>
      <c r="B206" s="30"/>
      <c r="C206" s="85" t="s">
        <v>35</v>
      </c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</row>
    <row r="207" spans="1:23" hidden="1" x14ac:dyDescent="0.25">
      <c r="A207" s="38" t="s">
        <v>150</v>
      </c>
      <c r="B207" s="30"/>
      <c r="C207" s="85" t="s">
        <v>35</v>
      </c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</row>
    <row r="208" spans="1:23" hidden="1" x14ac:dyDescent="0.25">
      <c r="A208" s="38"/>
      <c r="B208" s="17"/>
      <c r="C208" s="52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</row>
    <row r="209" spans="1:23" ht="28.35" customHeight="1" x14ac:dyDescent="0.25">
      <c r="A209" s="590" t="s">
        <v>224</v>
      </c>
      <c r="B209" s="657"/>
      <c r="C209" s="657"/>
      <c r="D209" s="657"/>
      <c r="E209" s="657"/>
      <c r="F209" s="657"/>
      <c r="G209" s="657"/>
      <c r="H209" s="657"/>
      <c r="I209" s="657"/>
      <c r="J209" s="657"/>
      <c r="K209" s="8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</row>
    <row r="210" spans="1:23" x14ac:dyDescent="0.25">
      <c r="A210" s="38" t="s">
        <v>152</v>
      </c>
      <c r="B210" s="17"/>
      <c r="C210" s="52" t="s">
        <v>35</v>
      </c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 x14ac:dyDescent="0.25">
      <c r="A211" s="38" t="s">
        <v>153</v>
      </c>
      <c r="B211" s="17"/>
      <c r="C211" s="52" t="s">
        <v>35</v>
      </c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</row>
    <row r="212" spans="1:23" ht="22.7" customHeight="1" x14ac:dyDescent="0.25">
      <c r="A212" s="590" t="s">
        <v>225</v>
      </c>
      <c r="B212" s="650"/>
      <c r="C212" s="650"/>
      <c r="D212" s="650"/>
      <c r="E212" s="650"/>
      <c r="F212" s="650"/>
      <c r="G212" s="650"/>
      <c r="H212" s="650"/>
      <c r="I212" s="650"/>
      <c r="J212" s="650"/>
      <c r="K212" s="650"/>
      <c r="L212" s="651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</row>
    <row r="213" spans="1:23" x14ac:dyDescent="0.25">
      <c r="A213" s="38" t="s">
        <v>155</v>
      </c>
      <c r="B213" s="17"/>
      <c r="C213" s="52"/>
      <c r="D213" s="17"/>
      <c r="E213" s="17"/>
      <c r="F213" s="17"/>
      <c r="G213" s="17"/>
      <c r="H213" s="17"/>
      <c r="I213" s="17"/>
      <c r="J213" s="17"/>
      <c r="K213" s="17"/>
      <c r="L213" s="8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</row>
    <row r="214" spans="1:23" x14ac:dyDescent="0.25">
      <c r="A214" s="38" t="s">
        <v>157</v>
      </c>
      <c r="B214" s="54"/>
      <c r="C214" s="55"/>
      <c r="D214" s="56"/>
      <c r="E214" s="56"/>
      <c r="F214" s="56"/>
      <c r="G214" s="56"/>
      <c r="H214" s="56"/>
      <c r="I214" s="56"/>
      <c r="J214" s="56"/>
      <c r="K214" s="56"/>
      <c r="L214" s="8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</row>
    <row r="215" spans="1:23" x14ac:dyDescent="0.25">
      <c r="A215" s="38" t="s">
        <v>158</v>
      </c>
      <c r="B215" s="54"/>
      <c r="C215" s="55"/>
      <c r="D215" s="56"/>
      <c r="E215" s="56"/>
      <c r="F215" s="56"/>
      <c r="G215" s="56"/>
      <c r="H215" s="56"/>
      <c r="I215" s="56"/>
      <c r="J215" s="56"/>
      <c r="K215" s="56"/>
      <c r="L215" s="8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</row>
    <row r="216" spans="1:23" ht="15.75" customHeight="1" x14ac:dyDescent="0.25">
      <c r="A216" s="88" t="s">
        <v>163</v>
      </c>
      <c r="B216" s="590" t="s">
        <v>164</v>
      </c>
      <c r="C216" s="591"/>
      <c r="D216" s="591"/>
      <c r="E216" s="591"/>
      <c r="F216" s="591"/>
      <c r="G216" s="591"/>
      <c r="H216" s="591"/>
      <c r="I216" s="591"/>
      <c r="J216" s="591"/>
      <c r="K216" s="591"/>
      <c r="L216" s="662"/>
      <c r="M216" s="12"/>
      <c r="N216" s="17"/>
      <c r="O216" s="17"/>
      <c r="P216" s="17"/>
      <c r="Q216" s="17"/>
      <c r="R216" s="17"/>
      <c r="S216" s="17"/>
      <c r="T216" s="17"/>
      <c r="U216" s="17"/>
      <c r="V216" s="17"/>
      <c r="W216" s="17"/>
    </row>
    <row r="217" spans="1:23" ht="31.5" x14ac:dyDescent="0.25">
      <c r="A217" s="38" t="s">
        <v>165</v>
      </c>
      <c r="B217" s="46" t="s">
        <v>166</v>
      </c>
      <c r="C217" s="88" t="s">
        <v>35</v>
      </c>
      <c r="D217" s="64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1:23" x14ac:dyDescent="0.25">
      <c r="A218" s="12" t="s">
        <v>33</v>
      </c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1:23" x14ac:dyDescent="0.25">
      <c r="A219" s="38" t="s">
        <v>49</v>
      </c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 ht="42" x14ac:dyDescent="0.25">
      <c r="A220" s="38" t="s">
        <v>167</v>
      </c>
      <c r="B220" s="46" t="s">
        <v>168</v>
      </c>
      <c r="C220" s="85" t="s">
        <v>35</v>
      </c>
      <c r="D220" s="85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1:23" x14ac:dyDescent="0.25">
      <c r="A221" s="38" t="s">
        <v>64</v>
      </c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x14ac:dyDescent="0.25">
      <c r="A222" s="38" t="s">
        <v>171</v>
      </c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1:23" ht="31.5" x14ac:dyDescent="0.25">
      <c r="A223" s="64" t="s">
        <v>173</v>
      </c>
      <c r="B223" s="46" t="s">
        <v>174</v>
      </c>
      <c r="C223" s="85" t="s">
        <v>35</v>
      </c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1:23" ht="15.75" customHeight="1" x14ac:dyDescent="0.25">
      <c r="A224" s="38" t="s">
        <v>175</v>
      </c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</row>
    <row r="225" spans="1:23" x14ac:dyDescent="0.25">
      <c r="A225" s="38" t="s">
        <v>176</v>
      </c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</row>
    <row r="226" spans="1:23" x14ac:dyDescent="0.25">
      <c r="A226" s="64" t="s">
        <v>177</v>
      </c>
      <c r="B226" s="64" t="s">
        <v>178</v>
      </c>
      <c r="C226" s="85" t="s">
        <v>35</v>
      </c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</row>
    <row r="227" spans="1:23" x14ac:dyDescent="0.25">
      <c r="A227" s="38" t="s">
        <v>179</v>
      </c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 x14ac:dyDescent="0.25">
      <c r="A228" s="38" t="s">
        <v>180</v>
      </c>
      <c r="B228" s="64" t="s">
        <v>181</v>
      </c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</row>
    <row r="229" spans="1:23" x14ac:dyDescent="0.25">
      <c r="A229" s="38" t="s">
        <v>182</v>
      </c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</row>
    <row r="230" spans="1:23" x14ac:dyDescent="0.25">
      <c r="A230" s="64" t="s">
        <v>183</v>
      </c>
      <c r="B230" s="64" t="s">
        <v>184</v>
      </c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</row>
    <row r="231" spans="1:23" ht="15.75" customHeight="1" x14ac:dyDescent="0.25">
      <c r="A231" s="38" t="s">
        <v>185</v>
      </c>
      <c r="B231" s="17"/>
      <c r="C231" s="17"/>
      <c r="D231" s="17"/>
      <c r="E231" s="17"/>
      <c r="F231" s="17"/>
      <c r="G231" s="17"/>
      <c r="H231" s="17"/>
      <c r="I231" s="17"/>
      <c r="J231" s="86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</row>
    <row r="232" spans="1:23" ht="25.5" customHeight="1" x14ac:dyDescent="0.25">
      <c r="A232" s="88" t="s">
        <v>186</v>
      </c>
      <c r="B232" s="632" t="s">
        <v>187</v>
      </c>
      <c r="C232" s="633"/>
      <c r="D232" s="633"/>
      <c r="E232" s="633"/>
      <c r="F232" s="633"/>
      <c r="G232" s="633"/>
      <c r="H232" s="633"/>
      <c r="I232" s="633"/>
      <c r="J232" s="633"/>
      <c r="K232" s="633"/>
      <c r="L232" s="8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</row>
    <row r="233" spans="1:23" x14ac:dyDescent="0.25">
      <c r="A233" s="64" t="s">
        <v>165</v>
      </c>
      <c r="B233" s="46"/>
      <c r="C233" s="85" t="s">
        <v>35</v>
      </c>
      <c r="D233" s="46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</row>
    <row r="234" spans="1:23" ht="15.75" hidden="1" customHeight="1" x14ac:dyDescent="0.25">
      <c r="A234" s="38" t="s">
        <v>33</v>
      </c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61"/>
      <c r="R234" s="61"/>
      <c r="S234" s="17"/>
      <c r="T234" s="17"/>
      <c r="U234" s="17"/>
      <c r="V234" s="17"/>
      <c r="W234" s="17"/>
    </row>
    <row r="235" spans="1:23" hidden="1" x14ac:dyDescent="0.25">
      <c r="A235" s="12" t="s">
        <v>49</v>
      </c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</row>
    <row r="236" spans="1:23" x14ac:dyDescent="0.25">
      <c r="A236" s="64" t="s">
        <v>167</v>
      </c>
      <c r="B236" s="46"/>
      <c r="C236" s="85" t="s">
        <v>35</v>
      </c>
      <c r="D236" s="46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</row>
    <row r="237" spans="1:23" hidden="1" x14ac:dyDescent="0.25">
      <c r="A237" s="38" t="s">
        <v>64</v>
      </c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</row>
    <row r="238" spans="1:23" hidden="1" x14ac:dyDescent="0.25">
      <c r="A238" s="38" t="s">
        <v>81</v>
      </c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</row>
    <row r="239" spans="1:23" ht="25.35" customHeight="1" x14ac:dyDescent="0.25">
      <c r="A239" s="88" t="s">
        <v>188</v>
      </c>
      <c r="B239" s="590" t="s">
        <v>189</v>
      </c>
      <c r="C239" s="657"/>
      <c r="D239" s="657"/>
      <c r="E239" s="657"/>
      <c r="F239" s="657"/>
      <c r="G239" s="657"/>
      <c r="H239" s="657"/>
      <c r="I239" s="657"/>
      <c r="J239" s="657"/>
      <c r="K239" s="657"/>
      <c r="L239" s="657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</row>
    <row r="240" spans="1:23" x14ac:dyDescent="0.25">
      <c r="A240" s="38" t="s">
        <v>190</v>
      </c>
      <c r="B240" s="17"/>
      <c r="C240" s="85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</row>
    <row r="241" spans="1:23" x14ac:dyDescent="0.25">
      <c r="A241" s="38" t="s">
        <v>167</v>
      </c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</row>
    <row r="242" spans="1:23" ht="15.75" customHeight="1" x14ac:dyDescent="0.25">
      <c r="A242" s="88" t="s">
        <v>191</v>
      </c>
      <c r="B242" s="590" t="s">
        <v>192</v>
      </c>
      <c r="C242" s="591"/>
      <c r="D242" s="591"/>
      <c r="E242" s="591"/>
      <c r="F242" s="591"/>
      <c r="G242" s="591"/>
      <c r="H242" s="591"/>
      <c r="I242" s="591"/>
      <c r="J242" s="662"/>
      <c r="K242" s="17"/>
      <c r="L242" s="17"/>
      <c r="M242" s="62"/>
      <c r="N242" s="17"/>
      <c r="O242" s="12"/>
      <c r="P242" s="17"/>
      <c r="Q242" s="17"/>
      <c r="R242" s="12"/>
      <c r="S242" s="17"/>
      <c r="T242" s="17"/>
      <c r="U242" s="17"/>
      <c r="V242" s="12"/>
      <c r="W242" s="17"/>
    </row>
    <row r="243" spans="1:23" x14ac:dyDescent="0.25">
      <c r="A243" s="38" t="s">
        <v>165</v>
      </c>
      <c r="B243" s="64" t="s">
        <v>193</v>
      </c>
      <c r="C243" s="85" t="s">
        <v>35</v>
      </c>
      <c r="D243" s="64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</row>
    <row r="244" spans="1:23" ht="24" customHeight="1" x14ac:dyDescent="0.25">
      <c r="A244" s="12" t="s">
        <v>33</v>
      </c>
      <c r="B244" s="46" t="s">
        <v>194</v>
      </c>
      <c r="C244" s="85" t="s">
        <v>35</v>
      </c>
      <c r="D244" s="46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</row>
    <row r="245" spans="1:23" x14ac:dyDescent="0.25">
      <c r="A245" s="38">
        <v>2</v>
      </c>
      <c r="B245" s="64" t="s">
        <v>195</v>
      </c>
      <c r="C245" s="85" t="s">
        <v>35</v>
      </c>
      <c r="D245" s="64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</row>
    <row r="246" spans="1:23" x14ac:dyDescent="0.25">
      <c r="A246" s="38" t="s">
        <v>64</v>
      </c>
      <c r="B246" s="80"/>
      <c r="C246" s="85" t="s">
        <v>35</v>
      </c>
      <c r="D246" s="80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2"/>
      <c r="S246" s="17"/>
      <c r="T246" s="17"/>
      <c r="U246" s="17"/>
      <c r="V246" s="17"/>
      <c r="W246" s="17"/>
    </row>
    <row r="247" spans="1:23" ht="21" x14ac:dyDescent="0.25">
      <c r="A247" s="38">
        <v>3</v>
      </c>
      <c r="B247" s="46" t="s">
        <v>196</v>
      </c>
      <c r="C247" s="85" t="s">
        <v>35</v>
      </c>
      <c r="D247" s="64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</row>
    <row r="248" spans="1:23" x14ac:dyDescent="0.25">
      <c r="A248" s="38" t="s">
        <v>197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</row>
    <row r="249" spans="1:23" x14ac:dyDescent="0.25">
      <c r="A249" s="38" t="s">
        <v>123</v>
      </c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</row>
    <row r="250" spans="1:23" x14ac:dyDescent="0.25">
      <c r="A250" s="64" t="s">
        <v>198</v>
      </c>
      <c r="B250" s="590" t="s">
        <v>199</v>
      </c>
      <c r="C250" s="626"/>
      <c r="D250" s="626"/>
      <c r="E250" s="626"/>
      <c r="F250" s="626"/>
      <c r="G250" s="626"/>
      <c r="H250" s="626"/>
      <c r="I250" s="626"/>
      <c r="J250" s="626"/>
      <c r="K250" s="626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</row>
    <row r="251" spans="1:23" x14ac:dyDescent="0.25">
      <c r="A251" s="17"/>
      <c r="B251" s="66"/>
      <c r="C251" s="66"/>
      <c r="D251" s="66"/>
      <c r="E251" s="66"/>
      <c r="F251" s="66"/>
      <c r="G251" s="66"/>
      <c r="H251" s="66"/>
      <c r="I251" s="66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</row>
    <row r="252" spans="1:23" ht="29.45" customHeight="1" x14ac:dyDescent="0.25">
      <c r="A252" s="64" t="s">
        <v>200</v>
      </c>
      <c r="B252" s="590" t="s">
        <v>201</v>
      </c>
      <c r="C252" s="657"/>
      <c r="D252" s="657"/>
      <c r="E252" s="657"/>
      <c r="F252" s="657"/>
      <c r="G252" s="657"/>
      <c r="H252" s="657"/>
      <c r="I252" s="657"/>
      <c r="J252" s="657"/>
      <c r="K252" s="657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</row>
    <row r="253" spans="1:23" x14ac:dyDescent="0.25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</row>
    <row r="254" spans="1:23" x14ac:dyDescent="0.25">
      <c r="A254" s="68" t="s">
        <v>202</v>
      </c>
      <c r="B254" s="68" t="s">
        <v>54</v>
      </c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</row>
    <row r="255" spans="1:23" x14ac:dyDescent="0.25">
      <c r="A255" s="69"/>
      <c r="B255" s="69" t="s">
        <v>203</v>
      </c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>
        <f t="shared" ref="M255:W255" si="33">SUM(M161+M216+M232+M239+M242+M250+M252+M254)</f>
        <v>200510</v>
      </c>
      <c r="N255" s="69">
        <f t="shared" si="33"/>
        <v>0</v>
      </c>
      <c r="O255" s="69">
        <f t="shared" si="33"/>
        <v>178362</v>
      </c>
      <c r="P255" s="69">
        <f t="shared" si="33"/>
        <v>178362</v>
      </c>
      <c r="Q255" s="69">
        <f t="shared" si="33"/>
        <v>0</v>
      </c>
      <c r="R255" s="69">
        <f t="shared" si="33"/>
        <v>178362</v>
      </c>
      <c r="S255" s="69">
        <f t="shared" si="33"/>
        <v>178362</v>
      </c>
      <c r="T255" s="69">
        <f t="shared" si="33"/>
        <v>0</v>
      </c>
      <c r="U255" s="69">
        <f t="shared" si="33"/>
        <v>178362</v>
      </c>
      <c r="V255" s="69">
        <f t="shared" si="33"/>
        <v>178362</v>
      </c>
      <c r="W255" s="69">
        <f t="shared" si="33"/>
        <v>0</v>
      </c>
    </row>
    <row r="256" spans="1:23" x14ac:dyDescent="0.25">
      <c r="A256" s="69"/>
      <c r="B256" s="69" t="s">
        <v>226</v>
      </c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70">
        <f>SUM(M255+M147)</f>
        <v>11172745</v>
      </c>
      <c r="N256" s="70">
        <f t="shared" ref="N256:W256" si="34">SUM(N255+N147)</f>
        <v>0</v>
      </c>
      <c r="O256" s="70">
        <f>P256+Q256</f>
        <v>11354480</v>
      </c>
      <c r="P256" s="70">
        <f t="shared" si="34"/>
        <v>10520771</v>
      </c>
      <c r="Q256" s="70">
        <f t="shared" si="34"/>
        <v>833709</v>
      </c>
      <c r="R256" s="70">
        <f t="shared" si="34"/>
        <v>11272839</v>
      </c>
      <c r="S256" s="70">
        <f t="shared" si="34"/>
        <v>11272839</v>
      </c>
      <c r="T256" s="70">
        <f t="shared" si="34"/>
        <v>0</v>
      </c>
      <c r="U256" s="70">
        <f t="shared" si="34"/>
        <v>11133867</v>
      </c>
      <c r="V256" s="70">
        <f t="shared" si="34"/>
        <v>11133867</v>
      </c>
      <c r="W256" s="70">
        <f t="shared" si="34"/>
        <v>0</v>
      </c>
    </row>
    <row r="257" spans="1:23" x14ac:dyDescent="0.25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</row>
    <row r="258" spans="1:23" x14ac:dyDescent="0.25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</row>
    <row r="259" spans="1:23" x14ac:dyDescent="0.25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</row>
    <row r="260" spans="1:23" x14ac:dyDescent="0.25">
      <c r="A260" s="71"/>
      <c r="B260" s="71" t="s">
        <v>227</v>
      </c>
      <c r="C260" s="71"/>
      <c r="D260" s="71" t="s">
        <v>288</v>
      </c>
      <c r="E260" s="71"/>
      <c r="F260" s="71"/>
      <c r="G260" s="71"/>
      <c r="H260" s="71"/>
      <c r="I260" s="71"/>
      <c r="J260" s="71"/>
      <c r="K260" s="71"/>
      <c r="L260" s="71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</row>
    <row r="261" spans="1:23" x14ac:dyDescent="0.25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</row>
    <row r="262" spans="1:23" x14ac:dyDescent="0.25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</row>
    <row r="263" spans="1:23" x14ac:dyDescent="0.25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</row>
    <row r="264" spans="1:23" x14ac:dyDescent="0.25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</row>
    <row r="265" spans="1:23" x14ac:dyDescent="0.25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</row>
    <row r="266" spans="1:23" x14ac:dyDescent="0.25">
      <c r="B266" s="2" t="s">
        <v>289</v>
      </c>
    </row>
  </sheetData>
  <mergeCells count="106">
    <mergeCell ref="B252:K252"/>
    <mergeCell ref="A212:L212"/>
    <mergeCell ref="B216:L216"/>
    <mergeCell ref="B232:K232"/>
    <mergeCell ref="B239:L239"/>
    <mergeCell ref="B242:J242"/>
    <mergeCell ref="B250:K250"/>
    <mergeCell ref="A163:K163"/>
    <mergeCell ref="A171:K171"/>
    <mergeCell ref="A178:K178"/>
    <mergeCell ref="A184:K184"/>
    <mergeCell ref="B205:I205"/>
    <mergeCell ref="A209:J209"/>
    <mergeCell ref="U158:W158"/>
    <mergeCell ref="O160:Q160"/>
    <mergeCell ref="R160:T160"/>
    <mergeCell ref="U160:W160"/>
    <mergeCell ref="B161:H161"/>
    <mergeCell ref="B162:G162"/>
    <mergeCell ref="I162:J162"/>
    <mergeCell ref="S156:W156"/>
    <mergeCell ref="E157:E159"/>
    <mergeCell ref="F157:F159"/>
    <mergeCell ref="G157:G159"/>
    <mergeCell ref="H157:H159"/>
    <mergeCell ref="L157:W157"/>
    <mergeCell ref="L158:L159"/>
    <mergeCell ref="M158:M159"/>
    <mergeCell ref="N158:N159"/>
    <mergeCell ref="O158:Q158"/>
    <mergeCell ref="J155:J159"/>
    <mergeCell ref="K155:K159"/>
    <mergeCell ref="Q155:R155"/>
    <mergeCell ref="E156:H156"/>
    <mergeCell ref="L156:P156"/>
    <mergeCell ref="Q156:R156"/>
    <mergeCell ref="R158:T158"/>
    <mergeCell ref="B131:K131"/>
    <mergeCell ref="B134:J134"/>
    <mergeCell ref="B142:G142"/>
    <mergeCell ref="B144:K144"/>
    <mergeCell ref="A155:A159"/>
    <mergeCell ref="B155:B159"/>
    <mergeCell ref="C155:C159"/>
    <mergeCell ref="D155:D159"/>
    <mergeCell ref="E155:G155"/>
    <mergeCell ref="I155:I159"/>
    <mergeCell ref="A73:K73"/>
    <mergeCell ref="B94:K94"/>
    <mergeCell ref="A98:K98"/>
    <mergeCell ref="A101:L101"/>
    <mergeCell ref="B108:L108"/>
    <mergeCell ref="B124:K124"/>
    <mergeCell ref="B49:B50"/>
    <mergeCell ref="A51:K51"/>
    <mergeCell ref="A55:A64"/>
    <mergeCell ref="B55:B64"/>
    <mergeCell ref="E59:G59"/>
    <mergeCell ref="E60:G60"/>
    <mergeCell ref="E63:G63"/>
    <mergeCell ref="E64:G64"/>
    <mergeCell ref="A35:A37"/>
    <mergeCell ref="B35:B37"/>
    <mergeCell ref="I36:I37"/>
    <mergeCell ref="A38:A42"/>
    <mergeCell ref="B38:B42"/>
    <mergeCell ref="B45:B46"/>
    <mergeCell ref="A21:K21"/>
    <mergeCell ref="I22:I23"/>
    <mergeCell ref="A23:A26"/>
    <mergeCell ref="B23:B26"/>
    <mergeCell ref="I25:I26"/>
    <mergeCell ref="A33:K33"/>
    <mergeCell ref="O18:Q18"/>
    <mergeCell ref="R18:T18"/>
    <mergeCell ref="U18:W18"/>
    <mergeCell ref="B19:H19"/>
    <mergeCell ref="B20:G20"/>
    <mergeCell ref="I20:J20"/>
    <mergeCell ref="L15:W15"/>
    <mergeCell ref="L16:L17"/>
    <mergeCell ref="M16:M17"/>
    <mergeCell ref="N16:N17"/>
    <mergeCell ref="O16:Q16"/>
    <mergeCell ref="R16:T16"/>
    <mergeCell ref="U16:W16"/>
    <mergeCell ref="K13:K17"/>
    <mergeCell ref="Q13:R13"/>
    <mergeCell ref="E14:H14"/>
    <mergeCell ref="L14:P14"/>
    <mergeCell ref="Q14:R14"/>
    <mergeCell ref="S14:W14"/>
    <mergeCell ref="E15:E17"/>
    <mergeCell ref="F15:F17"/>
    <mergeCell ref="G15:G17"/>
    <mergeCell ref="H15:H17"/>
    <mergeCell ref="A6:W6"/>
    <mergeCell ref="A8:W8"/>
    <mergeCell ref="A10:W10"/>
    <mergeCell ref="A13:A17"/>
    <mergeCell ref="B13:B17"/>
    <mergeCell ref="C13:C17"/>
    <mergeCell ref="D13:D17"/>
    <mergeCell ref="E13:G13"/>
    <mergeCell ref="I13:I17"/>
    <mergeCell ref="J13:J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8"/>
  <sheetViews>
    <sheetView topLeftCell="A235" workbookViewId="0">
      <selection activeCell="B34" sqref="B34"/>
    </sheetView>
  </sheetViews>
  <sheetFormatPr defaultRowHeight="12.75" x14ac:dyDescent="0.25"/>
  <cols>
    <col min="1" max="1" width="5.42578125" style="2" customWidth="1"/>
    <col min="2" max="2" width="24.85546875" style="2" customWidth="1"/>
    <col min="3" max="3" width="12.5703125" style="2" customWidth="1"/>
    <col min="4" max="4" width="9.5703125" style="2" customWidth="1"/>
    <col min="5" max="5" width="6.140625" style="2" customWidth="1"/>
    <col min="6" max="6" width="6.85546875" style="2" customWidth="1"/>
    <col min="7" max="7" width="9.85546875" style="2" customWidth="1"/>
    <col min="8" max="8" width="5.5703125" style="2" customWidth="1"/>
    <col min="9" max="9" width="13.5703125" style="2" customWidth="1"/>
    <col min="10" max="10" width="11.5703125" style="2" customWidth="1"/>
    <col min="11" max="11" width="9" style="2" customWidth="1"/>
    <col min="12" max="12" width="2.5703125" style="2" customWidth="1"/>
    <col min="13" max="13" width="8.85546875" style="2" customWidth="1"/>
    <col min="14" max="14" width="2.42578125" style="2" customWidth="1"/>
    <col min="15" max="15" width="9.140625" style="2"/>
    <col min="16" max="16" width="9" style="2" customWidth="1"/>
    <col min="17" max="17" width="8.85546875" style="2" customWidth="1"/>
    <col min="18" max="19" width="9.5703125" style="2" customWidth="1"/>
    <col min="20" max="20" width="9.42578125" style="2" customWidth="1"/>
    <col min="21" max="22" width="9.140625" style="2"/>
    <col min="23" max="23" width="8" style="2" customWidth="1"/>
    <col min="24" max="24" width="1" style="2" customWidth="1"/>
    <col min="25" max="256" width="9.140625" style="2"/>
    <col min="257" max="257" width="5.42578125" style="2" customWidth="1"/>
    <col min="258" max="258" width="24.85546875" style="2" customWidth="1"/>
    <col min="259" max="259" width="12.5703125" style="2" customWidth="1"/>
    <col min="260" max="260" width="9.5703125" style="2" customWidth="1"/>
    <col min="261" max="261" width="6.140625" style="2" customWidth="1"/>
    <col min="262" max="262" width="6.85546875" style="2" customWidth="1"/>
    <col min="263" max="263" width="9.85546875" style="2" customWidth="1"/>
    <col min="264" max="264" width="5.5703125" style="2" customWidth="1"/>
    <col min="265" max="265" width="13.5703125" style="2" customWidth="1"/>
    <col min="266" max="266" width="11.5703125" style="2" customWidth="1"/>
    <col min="267" max="267" width="9" style="2" customWidth="1"/>
    <col min="268" max="268" width="2.5703125" style="2" customWidth="1"/>
    <col min="269" max="269" width="8.85546875" style="2" customWidth="1"/>
    <col min="270" max="270" width="2.42578125" style="2" customWidth="1"/>
    <col min="271" max="271" width="9.140625" style="2"/>
    <col min="272" max="272" width="9" style="2" customWidth="1"/>
    <col min="273" max="273" width="8.85546875" style="2" customWidth="1"/>
    <col min="274" max="275" width="9.5703125" style="2" customWidth="1"/>
    <col min="276" max="276" width="9.42578125" style="2" customWidth="1"/>
    <col min="277" max="278" width="9.140625" style="2"/>
    <col min="279" max="279" width="8" style="2" customWidth="1"/>
    <col min="280" max="280" width="1" style="2" customWidth="1"/>
    <col min="281" max="512" width="9.140625" style="2"/>
    <col min="513" max="513" width="5.42578125" style="2" customWidth="1"/>
    <col min="514" max="514" width="24.85546875" style="2" customWidth="1"/>
    <col min="515" max="515" width="12.5703125" style="2" customWidth="1"/>
    <col min="516" max="516" width="9.5703125" style="2" customWidth="1"/>
    <col min="517" max="517" width="6.140625" style="2" customWidth="1"/>
    <col min="518" max="518" width="6.85546875" style="2" customWidth="1"/>
    <col min="519" max="519" width="9.85546875" style="2" customWidth="1"/>
    <col min="520" max="520" width="5.5703125" style="2" customWidth="1"/>
    <col min="521" max="521" width="13.5703125" style="2" customWidth="1"/>
    <col min="522" max="522" width="11.5703125" style="2" customWidth="1"/>
    <col min="523" max="523" width="9" style="2" customWidth="1"/>
    <col min="524" max="524" width="2.5703125" style="2" customWidth="1"/>
    <col min="525" max="525" width="8.85546875" style="2" customWidth="1"/>
    <col min="526" max="526" width="2.42578125" style="2" customWidth="1"/>
    <col min="527" max="527" width="9.140625" style="2"/>
    <col min="528" max="528" width="9" style="2" customWidth="1"/>
    <col min="529" max="529" width="8.85546875" style="2" customWidth="1"/>
    <col min="530" max="531" width="9.5703125" style="2" customWidth="1"/>
    <col min="532" max="532" width="9.42578125" style="2" customWidth="1"/>
    <col min="533" max="534" width="9.140625" style="2"/>
    <col min="535" max="535" width="8" style="2" customWidth="1"/>
    <col min="536" max="536" width="1" style="2" customWidth="1"/>
    <col min="537" max="768" width="9.140625" style="2"/>
    <col min="769" max="769" width="5.42578125" style="2" customWidth="1"/>
    <col min="770" max="770" width="24.85546875" style="2" customWidth="1"/>
    <col min="771" max="771" width="12.5703125" style="2" customWidth="1"/>
    <col min="772" max="772" width="9.5703125" style="2" customWidth="1"/>
    <col min="773" max="773" width="6.140625" style="2" customWidth="1"/>
    <col min="774" max="774" width="6.85546875" style="2" customWidth="1"/>
    <col min="775" max="775" width="9.85546875" style="2" customWidth="1"/>
    <col min="776" max="776" width="5.5703125" style="2" customWidth="1"/>
    <col min="777" max="777" width="13.5703125" style="2" customWidth="1"/>
    <col min="778" max="778" width="11.5703125" style="2" customWidth="1"/>
    <col min="779" max="779" width="9" style="2" customWidth="1"/>
    <col min="780" max="780" width="2.5703125" style="2" customWidth="1"/>
    <col min="781" max="781" width="8.85546875" style="2" customWidth="1"/>
    <col min="782" max="782" width="2.42578125" style="2" customWidth="1"/>
    <col min="783" max="783" width="9.140625" style="2"/>
    <col min="784" max="784" width="9" style="2" customWidth="1"/>
    <col min="785" max="785" width="8.85546875" style="2" customWidth="1"/>
    <col min="786" max="787" width="9.5703125" style="2" customWidth="1"/>
    <col min="788" max="788" width="9.42578125" style="2" customWidth="1"/>
    <col min="789" max="790" width="9.140625" style="2"/>
    <col min="791" max="791" width="8" style="2" customWidth="1"/>
    <col min="792" max="792" width="1" style="2" customWidth="1"/>
    <col min="793" max="1024" width="9.140625" style="2"/>
    <col min="1025" max="1025" width="5.42578125" style="2" customWidth="1"/>
    <col min="1026" max="1026" width="24.85546875" style="2" customWidth="1"/>
    <col min="1027" max="1027" width="12.5703125" style="2" customWidth="1"/>
    <col min="1028" max="1028" width="9.5703125" style="2" customWidth="1"/>
    <col min="1029" max="1029" width="6.140625" style="2" customWidth="1"/>
    <col min="1030" max="1030" width="6.85546875" style="2" customWidth="1"/>
    <col min="1031" max="1031" width="9.85546875" style="2" customWidth="1"/>
    <col min="1032" max="1032" width="5.5703125" style="2" customWidth="1"/>
    <col min="1033" max="1033" width="13.5703125" style="2" customWidth="1"/>
    <col min="1034" max="1034" width="11.5703125" style="2" customWidth="1"/>
    <col min="1035" max="1035" width="9" style="2" customWidth="1"/>
    <col min="1036" max="1036" width="2.5703125" style="2" customWidth="1"/>
    <col min="1037" max="1037" width="8.85546875" style="2" customWidth="1"/>
    <col min="1038" max="1038" width="2.42578125" style="2" customWidth="1"/>
    <col min="1039" max="1039" width="9.140625" style="2"/>
    <col min="1040" max="1040" width="9" style="2" customWidth="1"/>
    <col min="1041" max="1041" width="8.85546875" style="2" customWidth="1"/>
    <col min="1042" max="1043" width="9.5703125" style="2" customWidth="1"/>
    <col min="1044" max="1044" width="9.42578125" style="2" customWidth="1"/>
    <col min="1045" max="1046" width="9.140625" style="2"/>
    <col min="1047" max="1047" width="8" style="2" customWidth="1"/>
    <col min="1048" max="1048" width="1" style="2" customWidth="1"/>
    <col min="1049" max="1280" width="9.140625" style="2"/>
    <col min="1281" max="1281" width="5.42578125" style="2" customWidth="1"/>
    <col min="1282" max="1282" width="24.85546875" style="2" customWidth="1"/>
    <col min="1283" max="1283" width="12.5703125" style="2" customWidth="1"/>
    <col min="1284" max="1284" width="9.5703125" style="2" customWidth="1"/>
    <col min="1285" max="1285" width="6.140625" style="2" customWidth="1"/>
    <col min="1286" max="1286" width="6.85546875" style="2" customWidth="1"/>
    <col min="1287" max="1287" width="9.85546875" style="2" customWidth="1"/>
    <col min="1288" max="1288" width="5.5703125" style="2" customWidth="1"/>
    <col min="1289" max="1289" width="13.5703125" style="2" customWidth="1"/>
    <col min="1290" max="1290" width="11.5703125" style="2" customWidth="1"/>
    <col min="1291" max="1291" width="9" style="2" customWidth="1"/>
    <col min="1292" max="1292" width="2.5703125" style="2" customWidth="1"/>
    <col min="1293" max="1293" width="8.85546875" style="2" customWidth="1"/>
    <col min="1294" max="1294" width="2.42578125" style="2" customWidth="1"/>
    <col min="1295" max="1295" width="9.140625" style="2"/>
    <col min="1296" max="1296" width="9" style="2" customWidth="1"/>
    <col min="1297" max="1297" width="8.85546875" style="2" customWidth="1"/>
    <col min="1298" max="1299" width="9.5703125" style="2" customWidth="1"/>
    <col min="1300" max="1300" width="9.42578125" style="2" customWidth="1"/>
    <col min="1301" max="1302" width="9.140625" style="2"/>
    <col min="1303" max="1303" width="8" style="2" customWidth="1"/>
    <col min="1304" max="1304" width="1" style="2" customWidth="1"/>
    <col min="1305" max="1536" width="9.140625" style="2"/>
    <col min="1537" max="1537" width="5.42578125" style="2" customWidth="1"/>
    <col min="1538" max="1538" width="24.85546875" style="2" customWidth="1"/>
    <col min="1539" max="1539" width="12.5703125" style="2" customWidth="1"/>
    <col min="1540" max="1540" width="9.5703125" style="2" customWidth="1"/>
    <col min="1541" max="1541" width="6.140625" style="2" customWidth="1"/>
    <col min="1542" max="1542" width="6.85546875" style="2" customWidth="1"/>
    <col min="1543" max="1543" width="9.85546875" style="2" customWidth="1"/>
    <col min="1544" max="1544" width="5.5703125" style="2" customWidth="1"/>
    <col min="1545" max="1545" width="13.5703125" style="2" customWidth="1"/>
    <col min="1546" max="1546" width="11.5703125" style="2" customWidth="1"/>
    <col min="1547" max="1547" width="9" style="2" customWidth="1"/>
    <col min="1548" max="1548" width="2.5703125" style="2" customWidth="1"/>
    <col min="1549" max="1549" width="8.85546875" style="2" customWidth="1"/>
    <col min="1550" max="1550" width="2.42578125" style="2" customWidth="1"/>
    <col min="1551" max="1551" width="9.140625" style="2"/>
    <col min="1552" max="1552" width="9" style="2" customWidth="1"/>
    <col min="1553" max="1553" width="8.85546875" style="2" customWidth="1"/>
    <col min="1554" max="1555" width="9.5703125" style="2" customWidth="1"/>
    <col min="1556" max="1556" width="9.42578125" style="2" customWidth="1"/>
    <col min="1557" max="1558" width="9.140625" style="2"/>
    <col min="1559" max="1559" width="8" style="2" customWidth="1"/>
    <col min="1560" max="1560" width="1" style="2" customWidth="1"/>
    <col min="1561" max="1792" width="9.140625" style="2"/>
    <col min="1793" max="1793" width="5.42578125" style="2" customWidth="1"/>
    <col min="1794" max="1794" width="24.85546875" style="2" customWidth="1"/>
    <col min="1795" max="1795" width="12.5703125" style="2" customWidth="1"/>
    <col min="1796" max="1796" width="9.5703125" style="2" customWidth="1"/>
    <col min="1797" max="1797" width="6.140625" style="2" customWidth="1"/>
    <col min="1798" max="1798" width="6.85546875" style="2" customWidth="1"/>
    <col min="1799" max="1799" width="9.85546875" style="2" customWidth="1"/>
    <col min="1800" max="1800" width="5.5703125" style="2" customWidth="1"/>
    <col min="1801" max="1801" width="13.5703125" style="2" customWidth="1"/>
    <col min="1802" max="1802" width="11.5703125" style="2" customWidth="1"/>
    <col min="1803" max="1803" width="9" style="2" customWidth="1"/>
    <col min="1804" max="1804" width="2.5703125" style="2" customWidth="1"/>
    <col min="1805" max="1805" width="8.85546875" style="2" customWidth="1"/>
    <col min="1806" max="1806" width="2.42578125" style="2" customWidth="1"/>
    <col min="1807" max="1807" width="9.140625" style="2"/>
    <col min="1808" max="1808" width="9" style="2" customWidth="1"/>
    <col min="1809" max="1809" width="8.85546875" style="2" customWidth="1"/>
    <col min="1810" max="1811" width="9.5703125" style="2" customWidth="1"/>
    <col min="1812" max="1812" width="9.42578125" style="2" customWidth="1"/>
    <col min="1813" max="1814" width="9.140625" style="2"/>
    <col min="1815" max="1815" width="8" style="2" customWidth="1"/>
    <col min="1816" max="1816" width="1" style="2" customWidth="1"/>
    <col min="1817" max="2048" width="9.140625" style="2"/>
    <col min="2049" max="2049" width="5.42578125" style="2" customWidth="1"/>
    <col min="2050" max="2050" width="24.85546875" style="2" customWidth="1"/>
    <col min="2051" max="2051" width="12.5703125" style="2" customWidth="1"/>
    <col min="2052" max="2052" width="9.5703125" style="2" customWidth="1"/>
    <col min="2053" max="2053" width="6.140625" style="2" customWidth="1"/>
    <col min="2054" max="2054" width="6.85546875" style="2" customWidth="1"/>
    <col min="2055" max="2055" width="9.85546875" style="2" customWidth="1"/>
    <col min="2056" max="2056" width="5.5703125" style="2" customWidth="1"/>
    <col min="2057" max="2057" width="13.5703125" style="2" customWidth="1"/>
    <col min="2058" max="2058" width="11.5703125" style="2" customWidth="1"/>
    <col min="2059" max="2059" width="9" style="2" customWidth="1"/>
    <col min="2060" max="2060" width="2.5703125" style="2" customWidth="1"/>
    <col min="2061" max="2061" width="8.85546875" style="2" customWidth="1"/>
    <col min="2062" max="2062" width="2.42578125" style="2" customWidth="1"/>
    <col min="2063" max="2063" width="9.140625" style="2"/>
    <col min="2064" max="2064" width="9" style="2" customWidth="1"/>
    <col min="2065" max="2065" width="8.85546875" style="2" customWidth="1"/>
    <col min="2066" max="2067" width="9.5703125" style="2" customWidth="1"/>
    <col min="2068" max="2068" width="9.42578125" style="2" customWidth="1"/>
    <col min="2069" max="2070" width="9.140625" style="2"/>
    <col min="2071" max="2071" width="8" style="2" customWidth="1"/>
    <col min="2072" max="2072" width="1" style="2" customWidth="1"/>
    <col min="2073" max="2304" width="9.140625" style="2"/>
    <col min="2305" max="2305" width="5.42578125" style="2" customWidth="1"/>
    <col min="2306" max="2306" width="24.85546875" style="2" customWidth="1"/>
    <col min="2307" max="2307" width="12.5703125" style="2" customWidth="1"/>
    <col min="2308" max="2308" width="9.5703125" style="2" customWidth="1"/>
    <col min="2309" max="2309" width="6.140625" style="2" customWidth="1"/>
    <col min="2310" max="2310" width="6.85546875" style="2" customWidth="1"/>
    <col min="2311" max="2311" width="9.85546875" style="2" customWidth="1"/>
    <col min="2312" max="2312" width="5.5703125" style="2" customWidth="1"/>
    <col min="2313" max="2313" width="13.5703125" style="2" customWidth="1"/>
    <col min="2314" max="2314" width="11.5703125" style="2" customWidth="1"/>
    <col min="2315" max="2315" width="9" style="2" customWidth="1"/>
    <col min="2316" max="2316" width="2.5703125" style="2" customWidth="1"/>
    <col min="2317" max="2317" width="8.85546875" style="2" customWidth="1"/>
    <col min="2318" max="2318" width="2.42578125" style="2" customWidth="1"/>
    <col min="2319" max="2319" width="9.140625" style="2"/>
    <col min="2320" max="2320" width="9" style="2" customWidth="1"/>
    <col min="2321" max="2321" width="8.85546875" style="2" customWidth="1"/>
    <col min="2322" max="2323" width="9.5703125" style="2" customWidth="1"/>
    <col min="2324" max="2324" width="9.42578125" style="2" customWidth="1"/>
    <col min="2325" max="2326" width="9.140625" style="2"/>
    <col min="2327" max="2327" width="8" style="2" customWidth="1"/>
    <col min="2328" max="2328" width="1" style="2" customWidth="1"/>
    <col min="2329" max="2560" width="9.140625" style="2"/>
    <col min="2561" max="2561" width="5.42578125" style="2" customWidth="1"/>
    <col min="2562" max="2562" width="24.85546875" style="2" customWidth="1"/>
    <col min="2563" max="2563" width="12.5703125" style="2" customWidth="1"/>
    <col min="2564" max="2564" width="9.5703125" style="2" customWidth="1"/>
    <col min="2565" max="2565" width="6.140625" style="2" customWidth="1"/>
    <col min="2566" max="2566" width="6.85546875" style="2" customWidth="1"/>
    <col min="2567" max="2567" width="9.85546875" style="2" customWidth="1"/>
    <col min="2568" max="2568" width="5.5703125" style="2" customWidth="1"/>
    <col min="2569" max="2569" width="13.5703125" style="2" customWidth="1"/>
    <col min="2570" max="2570" width="11.5703125" style="2" customWidth="1"/>
    <col min="2571" max="2571" width="9" style="2" customWidth="1"/>
    <col min="2572" max="2572" width="2.5703125" style="2" customWidth="1"/>
    <col min="2573" max="2573" width="8.85546875" style="2" customWidth="1"/>
    <col min="2574" max="2574" width="2.42578125" style="2" customWidth="1"/>
    <col min="2575" max="2575" width="9.140625" style="2"/>
    <col min="2576" max="2576" width="9" style="2" customWidth="1"/>
    <col min="2577" max="2577" width="8.85546875" style="2" customWidth="1"/>
    <col min="2578" max="2579" width="9.5703125" style="2" customWidth="1"/>
    <col min="2580" max="2580" width="9.42578125" style="2" customWidth="1"/>
    <col min="2581" max="2582" width="9.140625" style="2"/>
    <col min="2583" max="2583" width="8" style="2" customWidth="1"/>
    <col min="2584" max="2584" width="1" style="2" customWidth="1"/>
    <col min="2585" max="2816" width="9.140625" style="2"/>
    <col min="2817" max="2817" width="5.42578125" style="2" customWidth="1"/>
    <col min="2818" max="2818" width="24.85546875" style="2" customWidth="1"/>
    <col min="2819" max="2819" width="12.5703125" style="2" customWidth="1"/>
    <col min="2820" max="2820" width="9.5703125" style="2" customWidth="1"/>
    <col min="2821" max="2821" width="6.140625" style="2" customWidth="1"/>
    <col min="2822" max="2822" width="6.85546875" style="2" customWidth="1"/>
    <col min="2823" max="2823" width="9.85546875" style="2" customWidth="1"/>
    <col min="2824" max="2824" width="5.5703125" style="2" customWidth="1"/>
    <col min="2825" max="2825" width="13.5703125" style="2" customWidth="1"/>
    <col min="2826" max="2826" width="11.5703125" style="2" customWidth="1"/>
    <col min="2827" max="2827" width="9" style="2" customWidth="1"/>
    <col min="2828" max="2828" width="2.5703125" style="2" customWidth="1"/>
    <col min="2829" max="2829" width="8.85546875" style="2" customWidth="1"/>
    <col min="2830" max="2830" width="2.42578125" style="2" customWidth="1"/>
    <col min="2831" max="2831" width="9.140625" style="2"/>
    <col min="2832" max="2832" width="9" style="2" customWidth="1"/>
    <col min="2833" max="2833" width="8.85546875" style="2" customWidth="1"/>
    <col min="2834" max="2835" width="9.5703125" style="2" customWidth="1"/>
    <col min="2836" max="2836" width="9.42578125" style="2" customWidth="1"/>
    <col min="2837" max="2838" width="9.140625" style="2"/>
    <col min="2839" max="2839" width="8" style="2" customWidth="1"/>
    <col min="2840" max="2840" width="1" style="2" customWidth="1"/>
    <col min="2841" max="3072" width="9.140625" style="2"/>
    <col min="3073" max="3073" width="5.42578125" style="2" customWidth="1"/>
    <col min="3074" max="3074" width="24.85546875" style="2" customWidth="1"/>
    <col min="3075" max="3075" width="12.5703125" style="2" customWidth="1"/>
    <col min="3076" max="3076" width="9.5703125" style="2" customWidth="1"/>
    <col min="3077" max="3077" width="6.140625" style="2" customWidth="1"/>
    <col min="3078" max="3078" width="6.85546875" style="2" customWidth="1"/>
    <col min="3079" max="3079" width="9.85546875" style="2" customWidth="1"/>
    <col min="3080" max="3080" width="5.5703125" style="2" customWidth="1"/>
    <col min="3081" max="3081" width="13.5703125" style="2" customWidth="1"/>
    <col min="3082" max="3082" width="11.5703125" style="2" customWidth="1"/>
    <col min="3083" max="3083" width="9" style="2" customWidth="1"/>
    <col min="3084" max="3084" width="2.5703125" style="2" customWidth="1"/>
    <col min="3085" max="3085" width="8.85546875" style="2" customWidth="1"/>
    <col min="3086" max="3086" width="2.42578125" style="2" customWidth="1"/>
    <col min="3087" max="3087" width="9.140625" style="2"/>
    <col min="3088" max="3088" width="9" style="2" customWidth="1"/>
    <col min="3089" max="3089" width="8.85546875" style="2" customWidth="1"/>
    <col min="3090" max="3091" width="9.5703125" style="2" customWidth="1"/>
    <col min="3092" max="3092" width="9.42578125" style="2" customWidth="1"/>
    <col min="3093" max="3094" width="9.140625" style="2"/>
    <col min="3095" max="3095" width="8" style="2" customWidth="1"/>
    <col min="3096" max="3096" width="1" style="2" customWidth="1"/>
    <col min="3097" max="3328" width="9.140625" style="2"/>
    <col min="3329" max="3329" width="5.42578125" style="2" customWidth="1"/>
    <col min="3330" max="3330" width="24.85546875" style="2" customWidth="1"/>
    <col min="3331" max="3331" width="12.5703125" style="2" customWidth="1"/>
    <col min="3332" max="3332" width="9.5703125" style="2" customWidth="1"/>
    <col min="3333" max="3333" width="6.140625" style="2" customWidth="1"/>
    <col min="3334" max="3334" width="6.85546875" style="2" customWidth="1"/>
    <col min="3335" max="3335" width="9.85546875" style="2" customWidth="1"/>
    <col min="3336" max="3336" width="5.5703125" style="2" customWidth="1"/>
    <col min="3337" max="3337" width="13.5703125" style="2" customWidth="1"/>
    <col min="3338" max="3338" width="11.5703125" style="2" customWidth="1"/>
    <col min="3339" max="3339" width="9" style="2" customWidth="1"/>
    <col min="3340" max="3340" width="2.5703125" style="2" customWidth="1"/>
    <col min="3341" max="3341" width="8.85546875" style="2" customWidth="1"/>
    <col min="3342" max="3342" width="2.42578125" style="2" customWidth="1"/>
    <col min="3343" max="3343" width="9.140625" style="2"/>
    <col min="3344" max="3344" width="9" style="2" customWidth="1"/>
    <col min="3345" max="3345" width="8.85546875" style="2" customWidth="1"/>
    <col min="3346" max="3347" width="9.5703125" style="2" customWidth="1"/>
    <col min="3348" max="3348" width="9.42578125" style="2" customWidth="1"/>
    <col min="3349" max="3350" width="9.140625" style="2"/>
    <col min="3351" max="3351" width="8" style="2" customWidth="1"/>
    <col min="3352" max="3352" width="1" style="2" customWidth="1"/>
    <col min="3353" max="3584" width="9.140625" style="2"/>
    <col min="3585" max="3585" width="5.42578125" style="2" customWidth="1"/>
    <col min="3586" max="3586" width="24.85546875" style="2" customWidth="1"/>
    <col min="3587" max="3587" width="12.5703125" style="2" customWidth="1"/>
    <col min="3588" max="3588" width="9.5703125" style="2" customWidth="1"/>
    <col min="3589" max="3589" width="6.140625" style="2" customWidth="1"/>
    <col min="3590" max="3590" width="6.85546875" style="2" customWidth="1"/>
    <col min="3591" max="3591" width="9.85546875" style="2" customWidth="1"/>
    <col min="3592" max="3592" width="5.5703125" style="2" customWidth="1"/>
    <col min="3593" max="3593" width="13.5703125" style="2" customWidth="1"/>
    <col min="3594" max="3594" width="11.5703125" style="2" customWidth="1"/>
    <col min="3595" max="3595" width="9" style="2" customWidth="1"/>
    <col min="3596" max="3596" width="2.5703125" style="2" customWidth="1"/>
    <col min="3597" max="3597" width="8.85546875" style="2" customWidth="1"/>
    <col min="3598" max="3598" width="2.42578125" style="2" customWidth="1"/>
    <col min="3599" max="3599" width="9.140625" style="2"/>
    <col min="3600" max="3600" width="9" style="2" customWidth="1"/>
    <col min="3601" max="3601" width="8.85546875" style="2" customWidth="1"/>
    <col min="3602" max="3603" width="9.5703125" style="2" customWidth="1"/>
    <col min="3604" max="3604" width="9.42578125" style="2" customWidth="1"/>
    <col min="3605" max="3606" width="9.140625" style="2"/>
    <col min="3607" max="3607" width="8" style="2" customWidth="1"/>
    <col min="3608" max="3608" width="1" style="2" customWidth="1"/>
    <col min="3609" max="3840" width="9.140625" style="2"/>
    <col min="3841" max="3841" width="5.42578125" style="2" customWidth="1"/>
    <col min="3842" max="3842" width="24.85546875" style="2" customWidth="1"/>
    <col min="3843" max="3843" width="12.5703125" style="2" customWidth="1"/>
    <col min="3844" max="3844" width="9.5703125" style="2" customWidth="1"/>
    <col min="3845" max="3845" width="6.140625" style="2" customWidth="1"/>
    <col min="3846" max="3846" width="6.85546875" style="2" customWidth="1"/>
    <col min="3847" max="3847" width="9.85546875" style="2" customWidth="1"/>
    <col min="3848" max="3848" width="5.5703125" style="2" customWidth="1"/>
    <col min="3849" max="3849" width="13.5703125" style="2" customWidth="1"/>
    <col min="3850" max="3850" width="11.5703125" style="2" customWidth="1"/>
    <col min="3851" max="3851" width="9" style="2" customWidth="1"/>
    <col min="3852" max="3852" width="2.5703125" style="2" customWidth="1"/>
    <col min="3853" max="3853" width="8.85546875" style="2" customWidth="1"/>
    <col min="3854" max="3854" width="2.42578125" style="2" customWidth="1"/>
    <col min="3855" max="3855" width="9.140625" style="2"/>
    <col min="3856" max="3856" width="9" style="2" customWidth="1"/>
    <col min="3857" max="3857" width="8.85546875" style="2" customWidth="1"/>
    <col min="3858" max="3859" width="9.5703125" style="2" customWidth="1"/>
    <col min="3860" max="3860" width="9.42578125" style="2" customWidth="1"/>
    <col min="3861" max="3862" width="9.140625" style="2"/>
    <col min="3863" max="3863" width="8" style="2" customWidth="1"/>
    <col min="3864" max="3864" width="1" style="2" customWidth="1"/>
    <col min="3865" max="4096" width="9.140625" style="2"/>
    <col min="4097" max="4097" width="5.42578125" style="2" customWidth="1"/>
    <col min="4098" max="4098" width="24.85546875" style="2" customWidth="1"/>
    <col min="4099" max="4099" width="12.5703125" style="2" customWidth="1"/>
    <col min="4100" max="4100" width="9.5703125" style="2" customWidth="1"/>
    <col min="4101" max="4101" width="6.140625" style="2" customWidth="1"/>
    <col min="4102" max="4102" width="6.85546875" style="2" customWidth="1"/>
    <col min="4103" max="4103" width="9.85546875" style="2" customWidth="1"/>
    <col min="4104" max="4104" width="5.5703125" style="2" customWidth="1"/>
    <col min="4105" max="4105" width="13.5703125" style="2" customWidth="1"/>
    <col min="4106" max="4106" width="11.5703125" style="2" customWidth="1"/>
    <col min="4107" max="4107" width="9" style="2" customWidth="1"/>
    <col min="4108" max="4108" width="2.5703125" style="2" customWidth="1"/>
    <col min="4109" max="4109" width="8.85546875" style="2" customWidth="1"/>
    <col min="4110" max="4110" width="2.42578125" style="2" customWidth="1"/>
    <col min="4111" max="4111" width="9.140625" style="2"/>
    <col min="4112" max="4112" width="9" style="2" customWidth="1"/>
    <col min="4113" max="4113" width="8.85546875" style="2" customWidth="1"/>
    <col min="4114" max="4115" width="9.5703125" style="2" customWidth="1"/>
    <col min="4116" max="4116" width="9.42578125" style="2" customWidth="1"/>
    <col min="4117" max="4118" width="9.140625" style="2"/>
    <col min="4119" max="4119" width="8" style="2" customWidth="1"/>
    <col min="4120" max="4120" width="1" style="2" customWidth="1"/>
    <col min="4121" max="4352" width="9.140625" style="2"/>
    <col min="4353" max="4353" width="5.42578125" style="2" customWidth="1"/>
    <col min="4354" max="4354" width="24.85546875" style="2" customWidth="1"/>
    <col min="4355" max="4355" width="12.5703125" style="2" customWidth="1"/>
    <col min="4356" max="4356" width="9.5703125" style="2" customWidth="1"/>
    <col min="4357" max="4357" width="6.140625" style="2" customWidth="1"/>
    <col min="4358" max="4358" width="6.85546875" style="2" customWidth="1"/>
    <col min="4359" max="4359" width="9.85546875" style="2" customWidth="1"/>
    <col min="4360" max="4360" width="5.5703125" style="2" customWidth="1"/>
    <col min="4361" max="4361" width="13.5703125" style="2" customWidth="1"/>
    <col min="4362" max="4362" width="11.5703125" style="2" customWidth="1"/>
    <col min="4363" max="4363" width="9" style="2" customWidth="1"/>
    <col min="4364" max="4364" width="2.5703125" style="2" customWidth="1"/>
    <col min="4365" max="4365" width="8.85546875" style="2" customWidth="1"/>
    <col min="4366" max="4366" width="2.42578125" style="2" customWidth="1"/>
    <col min="4367" max="4367" width="9.140625" style="2"/>
    <col min="4368" max="4368" width="9" style="2" customWidth="1"/>
    <col min="4369" max="4369" width="8.85546875" style="2" customWidth="1"/>
    <col min="4370" max="4371" width="9.5703125" style="2" customWidth="1"/>
    <col min="4372" max="4372" width="9.42578125" style="2" customWidth="1"/>
    <col min="4373" max="4374" width="9.140625" style="2"/>
    <col min="4375" max="4375" width="8" style="2" customWidth="1"/>
    <col min="4376" max="4376" width="1" style="2" customWidth="1"/>
    <col min="4377" max="4608" width="9.140625" style="2"/>
    <col min="4609" max="4609" width="5.42578125" style="2" customWidth="1"/>
    <col min="4610" max="4610" width="24.85546875" style="2" customWidth="1"/>
    <col min="4611" max="4611" width="12.5703125" style="2" customWidth="1"/>
    <col min="4612" max="4612" width="9.5703125" style="2" customWidth="1"/>
    <col min="4613" max="4613" width="6.140625" style="2" customWidth="1"/>
    <col min="4614" max="4614" width="6.85546875" style="2" customWidth="1"/>
    <col min="4615" max="4615" width="9.85546875" style="2" customWidth="1"/>
    <col min="4616" max="4616" width="5.5703125" style="2" customWidth="1"/>
    <col min="4617" max="4617" width="13.5703125" style="2" customWidth="1"/>
    <col min="4618" max="4618" width="11.5703125" style="2" customWidth="1"/>
    <col min="4619" max="4619" width="9" style="2" customWidth="1"/>
    <col min="4620" max="4620" width="2.5703125" style="2" customWidth="1"/>
    <col min="4621" max="4621" width="8.85546875" style="2" customWidth="1"/>
    <col min="4622" max="4622" width="2.42578125" style="2" customWidth="1"/>
    <col min="4623" max="4623" width="9.140625" style="2"/>
    <col min="4624" max="4624" width="9" style="2" customWidth="1"/>
    <col min="4625" max="4625" width="8.85546875" style="2" customWidth="1"/>
    <col min="4626" max="4627" width="9.5703125" style="2" customWidth="1"/>
    <col min="4628" max="4628" width="9.42578125" style="2" customWidth="1"/>
    <col min="4629" max="4630" width="9.140625" style="2"/>
    <col min="4631" max="4631" width="8" style="2" customWidth="1"/>
    <col min="4632" max="4632" width="1" style="2" customWidth="1"/>
    <col min="4633" max="4864" width="9.140625" style="2"/>
    <col min="4865" max="4865" width="5.42578125" style="2" customWidth="1"/>
    <col min="4866" max="4866" width="24.85546875" style="2" customWidth="1"/>
    <col min="4867" max="4867" width="12.5703125" style="2" customWidth="1"/>
    <col min="4868" max="4868" width="9.5703125" style="2" customWidth="1"/>
    <col min="4869" max="4869" width="6.140625" style="2" customWidth="1"/>
    <col min="4870" max="4870" width="6.85546875" style="2" customWidth="1"/>
    <col min="4871" max="4871" width="9.85546875" style="2" customWidth="1"/>
    <col min="4872" max="4872" width="5.5703125" style="2" customWidth="1"/>
    <col min="4873" max="4873" width="13.5703125" style="2" customWidth="1"/>
    <col min="4874" max="4874" width="11.5703125" style="2" customWidth="1"/>
    <col min="4875" max="4875" width="9" style="2" customWidth="1"/>
    <col min="4876" max="4876" width="2.5703125" style="2" customWidth="1"/>
    <col min="4877" max="4877" width="8.85546875" style="2" customWidth="1"/>
    <col min="4878" max="4878" width="2.42578125" style="2" customWidth="1"/>
    <col min="4879" max="4879" width="9.140625" style="2"/>
    <col min="4880" max="4880" width="9" style="2" customWidth="1"/>
    <col min="4881" max="4881" width="8.85546875" style="2" customWidth="1"/>
    <col min="4882" max="4883" width="9.5703125" style="2" customWidth="1"/>
    <col min="4884" max="4884" width="9.42578125" style="2" customWidth="1"/>
    <col min="4885" max="4886" width="9.140625" style="2"/>
    <col min="4887" max="4887" width="8" style="2" customWidth="1"/>
    <col min="4888" max="4888" width="1" style="2" customWidth="1"/>
    <col min="4889" max="5120" width="9.140625" style="2"/>
    <col min="5121" max="5121" width="5.42578125" style="2" customWidth="1"/>
    <col min="5122" max="5122" width="24.85546875" style="2" customWidth="1"/>
    <col min="5123" max="5123" width="12.5703125" style="2" customWidth="1"/>
    <col min="5124" max="5124" width="9.5703125" style="2" customWidth="1"/>
    <col min="5125" max="5125" width="6.140625" style="2" customWidth="1"/>
    <col min="5126" max="5126" width="6.85546875" style="2" customWidth="1"/>
    <col min="5127" max="5127" width="9.85546875" style="2" customWidth="1"/>
    <col min="5128" max="5128" width="5.5703125" style="2" customWidth="1"/>
    <col min="5129" max="5129" width="13.5703125" style="2" customWidth="1"/>
    <col min="5130" max="5130" width="11.5703125" style="2" customWidth="1"/>
    <col min="5131" max="5131" width="9" style="2" customWidth="1"/>
    <col min="5132" max="5132" width="2.5703125" style="2" customWidth="1"/>
    <col min="5133" max="5133" width="8.85546875" style="2" customWidth="1"/>
    <col min="5134" max="5134" width="2.42578125" style="2" customWidth="1"/>
    <col min="5135" max="5135" width="9.140625" style="2"/>
    <col min="5136" max="5136" width="9" style="2" customWidth="1"/>
    <col min="5137" max="5137" width="8.85546875" style="2" customWidth="1"/>
    <col min="5138" max="5139" width="9.5703125" style="2" customWidth="1"/>
    <col min="5140" max="5140" width="9.42578125" style="2" customWidth="1"/>
    <col min="5141" max="5142" width="9.140625" style="2"/>
    <col min="5143" max="5143" width="8" style="2" customWidth="1"/>
    <col min="5144" max="5144" width="1" style="2" customWidth="1"/>
    <col min="5145" max="5376" width="9.140625" style="2"/>
    <col min="5377" max="5377" width="5.42578125" style="2" customWidth="1"/>
    <col min="5378" max="5378" width="24.85546875" style="2" customWidth="1"/>
    <col min="5379" max="5379" width="12.5703125" style="2" customWidth="1"/>
    <col min="5380" max="5380" width="9.5703125" style="2" customWidth="1"/>
    <col min="5381" max="5381" width="6.140625" style="2" customWidth="1"/>
    <col min="5382" max="5382" width="6.85546875" style="2" customWidth="1"/>
    <col min="5383" max="5383" width="9.85546875" style="2" customWidth="1"/>
    <col min="5384" max="5384" width="5.5703125" style="2" customWidth="1"/>
    <col min="5385" max="5385" width="13.5703125" style="2" customWidth="1"/>
    <col min="5386" max="5386" width="11.5703125" style="2" customWidth="1"/>
    <col min="5387" max="5387" width="9" style="2" customWidth="1"/>
    <col min="5388" max="5388" width="2.5703125" style="2" customWidth="1"/>
    <col min="5389" max="5389" width="8.85546875" style="2" customWidth="1"/>
    <col min="5390" max="5390" width="2.42578125" style="2" customWidth="1"/>
    <col min="5391" max="5391" width="9.140625" style="2"/>
    <col min="5392" max="5392" width="9" style="2" customWidth="1"/>
    <col min="5393" max="5393" width="8.85546875" style="2" customWidth="1"/>
    <col min="5394" max="5395" width="9.5703125" style="2" customWidth="1"/>
    <col min="5396" max="5396" width="9.42578125" style="2" customWidth="1"/>
    <col min="5397" max="5398" width="9.140625" style="2"/>
    <col min="5399" max="5399" width="8" style="2" customWidth="1"/>
    <col min="5400" max="5400" width="1" style="2" customWidth="1"/>
    <col min="5401" max="5632" width="9.140625" style="2"/>
    <col min="5633" max="5633" width="5.42578125" style="2" customWidth="1"/>
    <col min="5634" max="5634" width="24.85546875" style="2" customWidth="1"/>
    <col min="5635" max="5635" width="12.5703125" style="2" customWidth="1"/>
    <col min="5636" max="5636" width="9.5703125" style="2" customWidth="1"/>
    <col min="5637" max="5637" width="6.140625" style="2" customWidth="1"/>
    <col min="5638" max="5638" width="6.85546875" style="2" customWidth="1"/>
    <col min="5639" max="5639" width="9.85546875" style="2" customWidth="1"/>
    <col min="5640" max="5640" width="5.5703125" style="2" customWidth="1"/>
    <col min="5641" max="5641" width="13.5703125" style="2" customWidth="1"/>
    <col min="5642" max="5642" width="11.5703125" style="2" customWidth="1"/>
    <col min="5643" max="5643" width="9" style="2" customWidth="1"/>
    <col min="5644" max="5644" width="2.5703125" style="2" customWidth="1"/>
    <col min="5645" max="5645" width="8.85546875" style="2" customWidth="1"/>
    <col min="5646" max="5646" width="2.42578125" style="2" customWidth="1"/>
    <col min="5647" max="5647" width="9.140625" style="2"/>
    <col min="5648" max="5648" width="9" style="2" customWidth="1"/>
    <col min="5649" max="5649" width="8.85546875" style="2" customWidth="1"/>
    <col min="5650" max="5651" width="9.5703125" style="2" customWidth="1"/>
    <col min="5652" max="5652" width="9.42578125" style="2" customWidth="1"/>
    <col min="5653" max="5654" width="9.140625" style="2"/>
    <col min="5655" max="5655" width="8" style="2" customWidth="1"/>
    <col min="5656" max="5656" width="1" style="2" customWidth="1"/>
    <col min="5657" max="5888" width="9.140625" style="2"/>
    <col min="5889" max="5889" width="5.42578125" style="2" customWidth="1"/>
    <col min="5890" max="5890" width="24.85546875" style="2" customWidth="1"/>
    <col min="5891" max="5891" width="12.5703125" style="2" customWidth="1"/>
    <col min="5892" max="5892" width="9.5703125" style="2" customWidth="1"/>
    <col min="5893" max="5893" width="6.140625" style="2" customWidth="1"/>
    <col min="5894" max="5894" width="6.85546875" style="2" customWidth="1"/>
    <col min="5895" max="5895" width="9.85546875" style="2" customWidth="1"/>
    <col min="5896" max="5896" width="5.5703125" style="2" customWidth="1"/>
    <col min="5897" max="5897" width="13.5703125" style="2" customWidth="1"/>
    <col min="5898" max="5898" width="11.5703125" style="2" customWidth="1"/>
    <col min="5899" max="5899" width="9" style="2" customWidth="1"/>
    <col min="5900" max="5900" width="2.5703125" style="2" customWidth="1"/>
    <col min="5901" max="5901" width="8.85546875" style="2" customWidth="1"/>
    <col min="5902" max="5902" width="2.42578125" style="2" customWidth="1"/>
    <col min="5903" max="5903" width="9.140625" style="2"/>
    <col min="5904" max="5904" width="9" style="2" customWidth="1"/>
    <col min="5905" max="5905" width="8.85546875" style="2" customWidth="1"/>
    <col min="5906" max="5907" width="9.5703125" style="2" customWidth="1"/>
    <col min="5908" max="5908" width="9.42578125" style="2" customWidth="1"/>
    <col min="5909" max="5910" width="9.140625" style="2"/>
    <col min="5911" max="5911" width="8" style="2" customWidth="1"/>
    <col min="5912" max="5912" width="1" style="2" customWidth="1"/>
    <col min="5913" max="6144" width="9.140625" style="2"/>
    <col min="6145" max="6145" width="5.42578125" style="2" customWidth="1"/>
    <col min="6146" max="6146" width="24.85546875" style="2" customWidth="1"/>
    <col min="6147" max="6147" width="12.5703125" style="2" customWidth="1"/>
    <col min="6148" max="6148" width="9.5703125" style="2" customWidth="1"/>
    <col min="6149" max="6149" width="6.140625" style="2" customWidth="1"/>
    <col min="6150" max="6150" width="6.85546875" style="2" customWidth="1"/>
    <col min="6151" max="6151" width="9.85546875" style="2" customWidth="1"/>
    <col min="6152" max="6152" width="5.5703125" style="2" customWidth="1"/>
    <col min="6153" max="6153" width="13.5703125" style="2" customWidth="1"/>
    <col min="6154" max="6154" width="11.5703125" style="2" customWidth="1"/>
    <col min="6155" max="6155" width="9" style="2" customWidth="1"/>
    <col min="6156" max="6156" width="2.5703125" style="2" customWidth="1"/>
    <col min="6157" max="6157" width="8.85546875" style="2" customWidth="1"/>
    <col min="6158" max="6158" width="2.42578125" style="2" customWidth="1"/>
    <col min="6159" max="6159" width="9.140625" style="2"/>
    <col min="6160" max="6160" width="9" style="2" customWidth="1"/>
    <col min="6161" max="6161" width="8.85546875" style="2" customWidth="1"/>
    <col min="6162" max="6163" width="9.5703125" style="2" customWidth="1"/>
    <col min="6164" max="6164" width="9.42578125" style="2" customWidth="1"/>
    <col min="6165" max="6166" width="9.140625" style="2"/>
    <col min="6167" max="6167" width="8" style="2" customWidth="1"/>
    <col min="6168" max="6168" width="1" style="2" customWidth="1"/>
    <col min="6169" max="6400" width="9.140625" style="2"/>
    <col min="6401" max="6401" width="5.42578125" style="2" customWidth="1"/>
    <col min="6402" max="6402" width="24.85546875" style="2" customWidth="1"/>
    <col min="6403" max="6403" width="12.5703125" style="2" customWidth="1"/>
    <col min="6404" max="6404" width="9.5703125" style="2" customWidth="1"/>
    <col min="6405" max="6405" width="6.140625" style="2" customWidth="1"/>
    <col min="6406" max="6406" width="6.85546875" style="2" customWidth="1"/>
    <col min="6407" max="6407" width="9.85546875" style="2" customWidth="1"/>
    <col min="6408" max="6408" width="5.5703125" style="2" customWidth="1"/>
    <col min="6409" max="6409" width="13.5703125" style="2" customWidth="1"/>
    <col min="6410" max="6410" width="11.5703125" style="2" customWidth="1"/>
    <col min="6411" max="6411" width="9" style="2" customWidth="1"/>
    <col min="6412" max="6412" width="2.5703125" style="2" customWidth="1"/>
    <col min="6413" max="6413" width="8.85546875" style="2" customWidth="1"/>
    <col min="6414" max="6414" width="2.42578125" style="2" customWidth="1"/>
    <col min="6415" max="6415" width="9.140625" style="2"/>
    <col min="6416" max="6416" width="9" style="2" customWidth="1"/>
    <col min="6417" max="6417" width="8.85546875" style="2" customWidth="1"/>
    <col min="6418" max="6419" width="9.5703125" style="2" customWidth="1"/>
    <col min="6420" max="6420" width="9.42578125" style="2" customWidth="1"/>
    <col min="6421" max="6422" width="9.140625" style="2"/>
    <col min="6423" max="6423" width="8" style="2" customWidth="1"/>
    <col min="6424" max="6424" width="1" style="2" customWidth="1"/>
    <col min="6425" max="6656" width="9.140625" style="2"/>
    <col min="6657" max="6657" width="5.42578125" style="2" customWidth="1"/>
    <col min="6658" max="6658" width="24.85546875" style="2" customWidth="1"/>
    <col min="6659" max="6659" width="12.5703125" style="2" customWidth="1"/>
    <col min="6660" max="6660" width="9.5703125" style="2" customWidth="1"/>
    <col min="6661" max="6661" width="6.140625" style="2" customWidth="1"/>
    <col min="6662" max="6662" width="6.85546875" style="2" customWidth="1"/>
    <col min="6663" max="6663" width="9.85546875" style="2" customWidth="1"/>
    <col min="6664" max="6664" width="5.5703125" style="2" customWidth="1"/>
    <col min="6665" max="6665" width="13.5703125" style="2" customWidth="1"/>
    <col min="6666" max="6666" width="11.5703125" style="2" customWidth="1"/>
    <col min="6667" max="6667" width="9" style="2" customWidth="1"/>
    <col min="6668" max="6668" width="2.5703125" style="2" customWidth="1"/>
    <col min="6669" max="6669" width="8.85546875" style="2" customWidth="1"/>
    <col min="6670" max="6670" width="2.42578125" style="2" customWidth="1"/>
    <col min="6671" max="6671" width="9.140625" style="2"/>
    <col min="6672" max="6672" width="9" style="2" customWidth="1"/>
    <col min="6673" max="6673" width="8.85546875" style="2" customWidth="1"/>
    <col min="6674" max="6675" width="9.5703125" style="2" customWidth="1"/>
    <col min="6676" max="6676" width="9.42578125" style="2" customWidth="1"/>
    <col min="6677" max="6678" width="9.140625" style="2"/>
    <col min="6679" max="6679" width="8" style="2" customWidth="1"/>
    <col min="6680" max="6680" width="1" style="2" customWidth="1"/>
    <col min="6681" max="6912" width="9.140625" style="2"/>
    <col min="6913" max="6913" width="5.42578125" style="2" customWidth="1"/>
    <col min="6914" max="6914" width="24.85546875" style="2" customWidth="1"/>
    <col min="6915" max="6915" width="12.5703125" style="2" customWidth="1"/>
    <col min="6916" max="6916" width="9.5703125" style="2" customWidth="1"/>
    <col min="6917" max="6917" width="6.140625" style="2" customWidth="1"/>
    <col min="6918" max="6918" width="6.85546875" style="2" customWidth="1"/>
    <col min="6919" max="6919" width="9.85546875" style="2" customWidth="1"/>
    <col min="6920" max="6920" width="5.5703125" style="2" customWidth="1"/>
    <col min="6921" max="6921" width="13.5703125" style="2" customWidth="1"/>
    <col min="6922" max="6922" width="11.5703125" style="2" customWidth="1"/>
    <col min="6923" max="6923" width="9" style="2" customWidth="1"/>
    <col min="6924" max="6924" width="2.5703125" style="2" customWidth="1"/>
    <col min="6925" max="6925" width="8.85546875" style="2" customWidth="1"/>
    <col min="6926" max="6926" width="2.42578125" style="2" customWidth="1"/>
    <col min="6927" max="6927" width="9.140625" style="2"/>
    <col min="6928" max="6928" width="9" style="2" customWidth="1"/>
    <col min="6929" max="6929" width="8.85546875" style="2" customWidth="1"/>
    <col min="6930" max="6931" width="9.5703125" style="2" customWidth="1"/>
    <col min="6932" max="6932" width="9.42578125" style="2" customWidth="1"/>
    <col min="6933" max="6934" width="9.140625" style="2"/>
    <col min="6935" max="6935" width="8" style="2" customWidth="1"/>
    <col min="6936" max="6936" width="1" style="2" customWidth="1"/>
    <col min="6937" max="7168" width="9.140625" style="2"/>
    <col min="7169" max="7169" width="5.42578125" style="2" customWidth="1"/>
    <col min="7170" max="7170" width="24.85546875" style="2" customWidth="1"/>
    <col min="7171" max="7171" width="12.5703125" style="2" customWidth="1"/>
    <col min="7172" max="7172" width="9.5703125" style="2" customWidth="1"/>
    <col min="7173" max="7173" width="6.140625" style="2" customWidth="1"/>
    <col min="7174" max="7174" width="6.85546875" style="2" customWidth="1"/>
    <col min="7175" max="7175" width="9.85546875" style="2" customWidth="1"/>
    <col min="7176" max="7176" width="5.5703125" style="2" customWidth="1"/>
    <col min="7177" max="7177" width="13.5703125" style="2" customWidth="1"/>
    <col min="7178" max="7178" width="11.5703125" style="2" customWidth="1"/>
    <col min="7179" max="7179" width="9" style="2" customWidth="1"/>
    <col min="7180" max="7180" width="2.5703125" style="2" customWidth="1"/>
    <col min="7181" max="7181" width="8.85546875" style="2" customWidth="1"/>
    <col min="7182" max="7182" width="2.42578125" style="2" customWidth="1"/>
    <col min="7183" max="7183" width="9.140625" style="2"/>
    <col min="7184" max="7184" width="9" style="2" customWidth="1"/>
    <col min="7185" max="7185" width="8.85546875" style="2" customWidth="1"/>
    <col min="7186" max="7187" width="9.5703125" style="2" customWidth="1"/>
    <col min="7188" max="7188" width="9.42578125" style="2" customWidth="1"/>
    <col min="7189" max="7190" width="9.140625" style="2"/>
    <col min="7191" max="7191" width="8" style="2" customWidth="1"/>
    <col min="7192" max="7192" width="1" style="2" customWidth="1"/>
    <col min="7193" max="7424" width="9.140625" style="2"/>
    <col min="7425" max="7425" width="5.42578125" style="2" customWidth="1"/>
    <col min="7426" max="7426" width="24.85546875" style="2" customWidth="1"/>
    <col min="7427" max="7427" width="12.5703125" style="2" customWidth="1"/>
    <col min="7428" max="7428" width="9.5703125" style="2" customWidth="1"/>
    <col min="7429" max="7429" width="6.140625" style="2" customWidth="1"/>
    <col min="7430" max="7430" width="6.85546875" style="2" customWidth="1"/>
    <col min="7431" max="7431" width="9.85546875" style="2" customWidth="1"/>
    <col min="7432" max="7432" width="5.5703125" style="2" customWidth="1"/>
    <col min="7433" max="7433" width="13.5703125" style="2" customWidth="1"/>
    <col min="7434" max="7434" width="11.5703125" style="2" customWidth="1"/>
    <col min="7435" max="7435" width="9" style="2" customWidth="1"/>
    <col min="7436" max="7436" width="2.5703125" style="2" customWidth="1"/>
    <col min="7437" max="7437" width="8.85546875" style="2" customWidth="1"/>
    <col min="7438" max="7438" width="2.42578125" style="2" customWidth="1"/>
    <col min="7439" max="7439" width="9.140625" style="2"/>
    <col min="7440" max="7440" width="9" style="2" customWidth="1"/>
    <col min="7441" max="7441" width="8.85546875" style="2" customWidth="1"/>
    <col min="7442" max="7443" width="9.5703125" style="2" customWidth="1"/>
    <col min="7444" max="7444" width="9.42578125" style="2" customWidth="1"/>
    <col min="7445" max="7446" width="9.140625" style="2"/>
    <col min="7447" max="7447" width="8" style="2" customWidth="1"/>
    <col min="7448" max="7448" width="1" style="2" customWidth="1"/>
    <col min="7449" max="7680" width="9.140625" style="2"/>
    <col min="7681" max="7681" width="5.42578125" style="2" customWidth="1"/>
    <col min="7682" max="7682" width="24.85546875" style="2" customWidth="1"/>
    <col min="7683" max="7683" width="12.5703125" style="2" customWidth="1"/>
    <col min="7684" max="7684" width="9.5703125" style="2" customWidth="1"/>
    <col min="7685" max="7685" width="6.140625" style="2" customWidth="1"/>
    <col min="7686" max="7686" width="6.85546875" style="2" customWidth="1"/>
    <col min="7687" max="7687" width="9.85546875" style="2" customWidth="1"/>
    <col min="7688" max="7688" width="5.5703125" style="2" customWidth="1"/>
    <col min="7689" max="7689" width="13.5703125" style="2" customWidth="1"/>
    <col min="7690" max="7690" width="11.5703125" style="2" customWidth="1"/>
    <col min="7691" max="7691" width="9" style="2" customWidth="1"/>
    <col min="7692" max="7692" width="2.5703125" style="2" customWidth="1"/>
    <col min="7693" max="7693" width="8.85546875" style="2" customWidth="1"/>
    <col min="7694" max="7694" width="2.42578125" style="2" customWidth="1"/>
    <col min="7695" max="7695" width="9.140625" style="2"/>
    <col min="7696" max="7696" width="9" style="2" customWidth="1"/>
    <col min="7697" max="7697" width="8.85546875" style="2" customWidth="1"/>
    <col min="7698" max="7699" width="9.5703125" style="2" customWidth="1"/>
    <col min="7700" max="7700" width="9.42578125" style="2" customWidth="1"/>
    <col min="7701" max="7702" width="9.140625" style="2"/>
    <col min="7703" max="7703" width="8" style="2" customWidth="1"/>
    <col min="7704" max="7704" width="1" style="2" customWidth="1"/>
    <col min="7705" max="7936" width="9.140625" style="2"/>
    <col min="7937" max="7937" width="5.42578125" style="2" customWidth="1"/>
    <col min="7938" max="7938" width="24.85546875" style="2" customWidth="1"/>
    <col min="7939" max="7939" width="12.5703125" style="2" customWidth="1"/>
    <col min="7940" max="7940" width="9.5703125" style="2" customWidth="1"/>
    <col min="7941" max="7941" width="6.140625" style="2" customWidth="1"/>
    <col min="7942" max="7942" width="6.85546875" style="2" customWidth="1"/>
    <col min="7943" max="7943" width="9.85546875" style="2" customWidth="1"/>
    <col min="7944" max="7944" width="5.5703125" style="2" customWidth="1"/>
    <col min="7945" max="7945" width="13.5703125" style="2" customWidth="1"/>
    <col min="7946" max="7946" width="11.5703125" style="2" customWidth="1"/>
    <col min="7947" max="7947" width="9" style="2" customWidth="1"/>
    <col min="7948" max="7948" width="2.5703125" style="2" customWidth="1"/>
    <col min="7949" max="7949" width="8.85546875" style="2" customWidth="1"/>
    <col min="7950" max="7950" width="2.42578125" style="2" customWidth="1"/>
    <col min="7951" max="7951" width="9.140625" style="2"/>
    <col min="7952" max="7952" width="9" style="2" customWidth="1"/>
    <col min="7953" max="7953" width="8.85546875" style="2" customWidth="1"/>
    <col min="7954" max="7955" width="9.5703125" style="2" customWidth="1"/>
    <col min="7956" max="7956" width="9.42578125" style="2" customWidth="1"/>
    <col min="7957" max="7958" width="9.140625" style="2"/>
    <col min="7959" max="7959" width="8" style="2" customWidth="1"/>
    <col min="7960" max="7960" width="1" style="2" customWidth="1"/>
    <col min="7961" max="8192" width="9.140625" style="2"/>
    <col min="8193" max="8193" width="5.42578125" style="2" customWidth="1"/>
    <col min="8194" max="8194" width="24.85546875" style="2" customWidth="1"/>
    <col min="8195" max="8195" width="12.5703125" style="2" customWidth="1"/>
    <col min="8196" max="8196" width="9.5703125" style="2" customWidth="1"/>
    <col min="8197" max="8197" width="6.140625" style="2" customWidth="1"/>
    <col min="8198" max="8198" width="6.85546875" style="2" customWidth="1"/>
    <col min="8199" max="8199" width="9.85546875" style="2" customWidth="1"/>
    <col min="8200" max="8200" width="5.5703125" style="2" customWidth="1"/>
    <col min="8201" max="8201" width="13.5703125" style="2" customWidth="1"/>
    <col min="8202" max="8202" width="11.5703125" style="2" customWidth="1"/>
    <col min="8203" max="8203" width="9" style="2" customWidth="1"/>
    <col min="8204" max="8204" width="2.5703125" style="2" customWidth="1"/>
    <col min="8205" max="8205" width="8.85546875" style="2" customWidth="1"/>
    <col min="8206" max="8206" width="2.42578125" style="2" customWidth="1"/>
    <col min="8207" max="8207" width="9.140625" style="2"/>
    <col min="8208" max="8208" width="9" style="2" customWidth="1"/>
    <col min="8209" max="8209" width="8.85546875" style="2" customWidth="1"/>
    <col min="8210" max="8211" width="9.5703125" style="2" customWidth="1"/>
    <col min="8212" max="8212" width="9.42578125" style="2" customWidth="1"/>
    <col min="8213" max="8214" width="9.140625" style="2"/>
    <col min="8215" max="8215" width="8" style="2" customWidth="1"/>
    <col min="8216" max="8216" width="1" style="2" customWidth="1"/>
    <col min="8217" max="8448" width="9.140625" style="2"/>
    <col min="8449" max="8449" width="5.42578125" style="2" customWidth="1"/>
    <col min="8450" max="8450" width="24.85546875" style="2" customWidth="1"/>
    <col min="8451" max="8451" width="12.5703125" style="2" customWidth="1"/>
    <col min="8452" max="8452" width="9.5703125" style="2" customWidth="1"/>
    <col min="8453" max="8453" width="6.140625" style="2" customWidth="1"/>
    <col min="8454" max="8454" width="6.85546875" style="2" customWidth="1"/>
    <col min="8455" max="8455" width="9.85546875" style="2" customWidth="1"/>
    <col min="8456" max="8456" width="5.5703125" style="2" customWidth="1"/>
    <col min="8457" max="8457" width="13.5703125" style="2" customWidth="1"/>
    <col min="8458" max="8458" width="11.5703125" style="2" customWidth="1"/>
    <col min="8459" max="8459" width="9" style="2" customWidth="1"/>
    <col min="8460" max="8460" width="2.5703125" style="2" customWidth="1"/>
    <col min="8461" max="8461" width="8.85546875" style="2" customWidth="1"/>
    <col min="8462" max="8462" width="2.42578125" style="2" customWidth="1"/>
    <col min="8463" max="8463" width="9.140625" style="2"/>
    <col min="8464" max="8464" width="9" style="2" customWidth="1"/>
    <col min="8465" max="8465" width="8.85546875" style="2" customWidth="1"/>
    <col min="8466" max="8467" width="9.5703125" style="2" customWidth="1"/>
    <col min="8468" max="8468" width="9.42578125" style="2" customWidth="1"/>
    <col min="8469" max="8470" width="9.140625" style="2"/>
    <col min="8471" max="8471" width="8" style="2" customWidth="1"/>
    <col min="8472" max="8472" width="1" style="2" customWidth="1"/>
    <col min="8473" max="8704" width="9.140625" style="2"/>
    <col min="8705" max="8705" width="5.42578125" style="2" customWidth="1"/>
    <col min="8706" max="8706" width="24.85546875" style="2" customWidth="1"/>
    <col min="8707" max="8707" width="12.5703125" style="2" customWidth="1"/>
    <col min="8708" max="8708" width="9.5703125" style="2" customWidth="1"/>
    <col min="8709" max="8709" width="6.140625" style="2" customWidth="1"/>
    <col min="8710" max="8710" width="6.85546875" style="2" customWidth="1"/>
    <col min="8711" max="8711" width="9.85546875" style="2" customWidth="1"/>
    <col min="8712" max="8712" width="5.5703125" style="2" customWidth="1"/>
    <col min="8713" max="8713" width="13.5703125" style="2" customWidth="1"/>
    <col min="8714" max="8714" width="11.5703125" style="2" customWidth="1"/>
    <col min="8715" max="8715" width="9" style="2" customWidth="1"/>
    <col min="8716" max="8716" width="2.5703125" style="2" customWidth="1"/>
    <col min="8717" max="8717" width="8.85546875" style="2" customWidth="1"/>
    <col min="8718" max="8718" width="2.42578125" style="2" customWidth="1"/>
    <col min="8719" max="8719" width="9.140625" style="2"/>
    <col min="8720" max="8720" width="9" style="2" customWidth="1"/>
    <col min="8721" max="8721" width="8.85546875" style="2" customWidth="1"/>
    <col min="8722" max="8723" width="9.5703125" style="2" customWidth="1"/>
    <col min="8724" max="8724" width="9.42578125" style="2" customWidth="1"/>
    <col min="8725" max="8726" width="9.140625" style="2"/>
    <col min="8727" max="8727" width="8" style="2" customWidth="1"/>
    <col min="8728" max="8728" width="1" style="2" customWidth="1"/>
    <col min="8729" max="8960" width="9.140625" style="2"/>
    <col min="8961" max="8961" width="5.42578125" style="2" customWidth="1"/>
    <col min="8962" max="8962" width="24.85546875" style="2" customWidth="1"/>
    <col min="8963" max="8963" width="12.5703125" style="2" customWidth="1"/>
    <col min="8964" max="8964" width="9.5703125" style="2" customWidth="1"/>
    <col min="8965" max="8965" width="6.140625" style="2" customWidth="1"/>
    <col min="8966" max="8966" width="6.85546875" style="2" customWidth="1"/>
    <col min="8967" max="8967" width="9.85546875" style="2" customWidth="1"/>
    <col min="8968" max="8968" width="5.5703125" style="2" customWidth="1"/>
    <col min="8969" max="8969" width="13.5703125" style="2" customWidth="1"/>
    <col min="8970" max="8970" width="11.5703125" style="2" customWidth="1"/>
    <col min="8971" max="8971" width="9" style="2" customWidth="1"/>
    <col min="8972" max="8972" width="2.5703125" style="2" customWidth="1"/>
    <col min="8973" max="8973" width="8.85546875" style="2" customWidth="1"/>
    <col min="8974" max="8974" width="2.42578125" style="2" customWidth="1"/>
    <col min="8975" max="8975" width="9.140625" style="2"/>
    <col min="8976" max="8976" width="9" style="2" customWidth="1"/>
    <col min="8977" max="8977" width="8.85546875" style="2" customWidth="1"/>
    <col min="8978" max="8979" width="9.5703125" style="2" customWidth="1"/>
    <col min="8980" max="8980" width="9.42578125" style="2" customWidth="1"/>
    <col min="8981" max="8982" width="9.140625" style="2"/>
    <col min="8983" max="8983" width="8" style="2" customWidth="1"/>
    <col min="8984" max="8984" width="1" style="2" customWidth="1"/>
    <col min="8985" max="9216" width="9.140625" style="2"/>
    <col min="9217" max="9217" width="5.42578125" style="2" customWidth="1"/>
    <col min="9218" max="9218" width="24.85546875" style="2" customWidth="1"/>
    <col min="9219" max="9219" width="12.5703125" style="2" customWidth="1"/>
    <col min="9220" max="9220" width="9.5703125" style="2" customWidth="1"/>
    <col min="9221" max="9221" width="6.140625" style="2" customWidth="1"/>
    <col min="9222" max="9222" width="6.85546875" style="2" customWidth="1"/>
    <col min="9223" max="9223" width="9.85546875" style="2" customWidth="1"/>
    <col min="9224" max="9224" width="5.5703125" style="2" customWidth="1"/>
    <col min="9225" max="9225" width="13.5703125" style="2" customWidth="1"/>
    <col min="9226" max="9226" width="11.5703125" style="2" customWidth="1"/>
    <col min="9227" max="9227" width="9" style="2" customWidth="1"/>
    <col min="9228" max="9228" width="2.5703125" style="2" customWidth="1"/>
    <col min="9229" max="9229" width="8.85546875" style="2" customWidth="1"/>
    <col min="9230" max="9230" width="2.42578125" style="2" customWidth="1"/>
    <col min="9231" max="9231" width="9.140625" style="2"/>
    <col min="9232" max="9232" width="9" style="2" customWidth="1"/>
    <col min="9233" max="9233" width="8.85546875" style="2" customWidth="1"/>
    <col min="9234" max="9235" width="9.5703125" style="2" customWidth="1"/>
    <col min="9236" max="9236" width="9.42578125" style="2" customWidth="1"/>
    <col min="9237" max="9238" width="9.140625" style="2"/>
    <col min="9239" max="9239" width="8" style="2" customWidth="1"/>
    <col min="9240" max="9240" width="1" style="2" customWidth="1"/>
    <col min="9241" max="9472" width="9.140625" style="2"/>
    <col min="9473" max="9473" width="5.42578125" style="2" customWidth="1"/>
    <col min="9474" max="9474" width="24.85546875" style="2" customWidth="1"/>
    <col min="9475" max="9475" width="12.5703125" style="2" customWidth="1"/>
    <col min="9476" max="9476" width="9.5703125" style="2" customWidth="1"/>
    <col min="9477" max="9477" width="6.140625" style="2" customWidth="1"/>
    <col min="9478" max="9478" width="6.85546875" style="2" customWidth="1"/>
    <col min="9479" max="9479" width="9.85546875" style="2" customWidth="1"/>
    <col min="9480" max="9480" width="5.5703125" style="2" customWidth="1"/>
    <col min="9481" max="9481" width="13.5703125" style="2" customWidth="1"/>
    <col min="9482" max="9482" width="11.5703125" style="2" customWidth="1"/>
    <col min="9483" max="9483" width="9" style="2" customWidth="1"/>
    <col min="9484" max="9484" width="2.5703125" style="2" customWidth="1"/>
    <col min="9485" max="9485" width="8.85546875" style="2" customWidth="1"/>
    <col min="9486" max="9486" width="2.42578125" style="2" customWidth="1"/>
    <col min="9487" max="9487" width="9.140625" style="2"/>
    <col min="9488" max="9488" width="9" style="2" customWidth="1"/>
    <col min="9489" max="9489" width="8.85546875" style="2" customWidth="1"/>
    <col min="9490" max="9491" width="9.5703125" style="2" customWidth="1"/>
    <col min="9492" max="9492" width="9.42578125" style="2" customWidth="1"/>
    <col min="9493" max="9494" width="9.140625" style="2"/>
    <col min="9495" max="9495" width="8" style="2" customWidth="1"/>
    <col min="9496" max="9496" width="1" style="2" customWidth="1"/>
    <col min="9497" max="9728" width="9.140625" style="2"/>
    <col min="9729" max="9729" width="5.42578125" style="2" customWidth="1"/>
    <col min="9730" max="9730" width="24.85546875" style="2" customWidth="1"/>
    <col min="9731" max="9731" width="12.5703125" style="2" customWidth="1"/>
    <col min="9732" max="9732" width="9.5703125" style="2" customWidth="1"/>
    <col min="9733" max="9733" width="6.140625" style="2" customWidth="1"/>
    <col min="9734" max="9734" width="6.85546875" style="2" customWidth="1"/>
    <col min="9735" max="9735" width="9.85546875" style="2" customWidth="1"/>
    <col min="9736" max="9736" width="5.5703125" style="2" customWidth="1"/>
    <col min="9737" max="9737" width="13.5703125" style="2" customWidth="1"/>
    <col min="9738" max="9738" width="11.5703125" style="2" customWidth="1"/>
    <col min="9739" max="9739" width="9" style="2" customWidth="1"/>
    <col min="9740" max="9740" width="2.5703125" style="2" customWidth="1"/>
    <col min="9741" max="9741" width="8.85546875" style="2" customWidth="1"/>
    <col min="9742" max="9742" width="2.42578125" style="2" customWidth="1"/>
    <col min="9743" max="9743" width="9.140625" style="2"/>
    <col min="9744" max="9744" width="9" style="2" customWidth="1"/>
    <col min="9745" max="9745" width="8.85546875" style="2" customWidth="1"/>
    <col min="9746" max="9747" width="9.5703125" style="2" customWidth="1"/>
    <col min="9748" max="9748" width="9.42578125" style="2" customWidth="1"/>
    <col min="9749" max="9750" width="9.140625" style="2"/>
    <col min="9751" max="9751" width="8" style="2" customWidth="1"/>
    <col min="9752" max="9752" width="1" style="2" customWidth="1"/>
    <col min="9753" max="9984" width="9.140625" style="2"/>
    <col min="9985" max="9985" width="5.42578125" style="2" customWidth="1"/>
    <col min="9986" max="9986" width="24.85546875" style="2" customWidth="1"/>
    <col min="9987" max="9987" width="12.5703125" style="2" customWidth="1"/>
    <col min="9988" max="9988" width="9.5703125" style="2" customWidth="1"/>
    <col min="9989" max="9989" width="6.140625" style="2" customWidth="1"/>
    <col min="9990" max="9990" width="6.85546875" style="2" customWidth="1"/>
    <col min="9991" max="9991" width="9.85546875" style="2" customWidth="1"/>
    <col min="9992" max="9992" width="5.5703125" style="2" customWidth="1"/>
    <col min="9993" max="9993" width="13.5703125" style="2" customWidth="1"/>
    <col min="9994" max="9994" width="11.5703125" style="2" customWidth="1"/>
    <col min="9995" max="9995" width="9" style="2" customWidth="1"/>
    <col min="9996" max="9996" width="2.5703125" style="2" customWidth="1"/>
    <col min="9997" max="9997" width="8.85546875" style="2" customWidth="1"/>
    <col min="9998" max="9998" width="2.42578125" style="2" customWidth="1"/>
    <col min="9999" max="9999" width="9.140625" style="2"/>
    <col min="10000" max="10000" width="9" style="2" customWidth="1"/>
    <col min="10001" max="10001" width="8.85546875" style="2" customWidth="1"/>
    <col min="10002" max="10003" width="9.5703125" style="2" customWidth="1"/>
    <col min="10004" max="10004" width="9.42578125" style="2" customWidth="1"/>
    <col min="10005" max="10006" width="9.140625" style="2"/>
    <col min="10007" max="10007" width="8" style="2" customWidth="1"/>
    <col min="10008" max="10008" width="1" style="2" customWidth="1"/>
    <col min="10009" max="10240" width="9.140625" style="2"/>
    <col min="10241" max="10241" width="5.42578125" style="2" customWidth="1"/>
    <col min="10242" max="10242" width="24.85546875" style="2" customWidth="1"/>
    <col min="10243" max="10243" width="12.5703125" style="2" customWidth="1"/>
    <col min="10244" max="10244" width="9.5703125" style="2" customWidth="1"/>
    <col min="10245" max="10245" width="6.140625" style="2" customWidth="1"/>
    <col min="10246" max="10246" width="6.85546875" style="2" customWidth="1"/>
    <col min="10247" max="10247" width="9.85546875" style="2" customWidth="1"/>
    <col min="10248" max="10248" width="5.5703125" style="2" customWidth="1"/>
    <col min="10249" max="10249" width="13.5703125" style="2" customWidth="1"/>
    <col min="10250" max="10250" width="11.5703125" style="2" customWidth="1"/>
    <col min="10251" max="10251" width="9" style="2" customWidth="1"/>
    <col min="10252" max="10252" width="2.5703125" style="2" customWidth="1"/>
    <col min="10253" max="10253" width="8.85546875" style="2" customWidth="1"/>
    <col min="10254" max="10254" width="2.42578125" style="2" customWidth="1"/>
    <col min="10255" max="10255" width="9.140625" style="2"/>
    <col min="10256" max="10256" width="9" style="2" customWidth="1"/>
    <col min="10257" max="10257" width="8.85546875" style="2" customWidth="1"/>
    <col min="10258" max="10259" width="9.5703125" style="2" customWidth="1"/>
    <col min="10260" max="10260" width="9.42578125" style="2" customWidth="1"/>
    <col min="10261" max="10262" width="9.140625" style="2"/>
    <col min="10263" max="10263" width="8" style="2" customWidth="1"/>
    <col min="10264" max="10264" width="1" style="2" customWidth="1"/>
    <col min="10265" max="10496" width="9.140625" style="2"/>
    <col min="10497" max="10497" width="5.42578125" style="2" customWidth="1"/>
    <col min="10498" max="10498" width="24.85546875" style="2" customWidth="1"/>
    <col min="10499" max="10499" width="12.5703125" style="2" customWidth="1"/>
    <col min="10500" max="10500" width="9.5703125" style="2" customWidth="1"/>
    <col min="10501" max="10501" width="6.140625" style="2" customWidth="1"/>
    <col min="10502" max="10502" width="6.85546875" style="2" customWidth="1"/>
    <col min="10503" max="10503" width="9.85546875" style="2" customWidth="1"/>
    <col min="10504" max="10504" width="5.5703125" style="2" customWidth="1"/>
    <col min="10505" max="10505" width="13.5703125" style="2" customWidth="1"/>
    <col min="10506" max="10506" width="11.5703125" style="2" customWidth="1"/>
    <col min="10507" max="10507" width="9" style="2" customWidth="1"/>
    <col min="10508" max="10508" width="2.5703125" style="2" customWidth="1"/>
    <col min="10509" max="10509" width="8.85546875" style="2" customWidth="1"/>
    <col min="10510" max="10510" width="2.42578125" style="2" customWidth="1"/>
    <col min="10511" max="10511" width="9.140625" style="2"/>
    <col min="10512" max="10512" width="9" style="2" customWidth="1"/>
    <col min="10513" max="10513" width="8.85546875" style="2" customWidth="1"/>
    <col min="10514" max="10515" width="9.5703125" style="2" customWidth="1"/>
    <col min="10516" max="10516" width="9.42578125" style="2" customWidth="1"/>
    <col min="10517" max="10518" width="9.140625" style="2"/>
    <col min="10519" max="10519" width="8" style="2" customWidth="1"/>
    <col min="10520" max="10520" width="1" style="2" customWidth="1"/>
    <col min="10521" max="10752" width="9.140625" style="2"/>
    <col min="10753" max="10753" width="5.42578125" style="2" customWidth="1"/>
    <col min="10754" max="10754" width="24.85546875" style="2" customWidth="1"/>
    <col min="10755" max="10755" width="12.5703125" style="2" customWidth="1"/>
    <col min="10756" max="10756" width="9.5703125" style="2" customWidth="1"/>
    <col min="10757" max="10757" width="6.140625" style="2" customWidth="1"/>
    <col min="10758" max="10758" width="6.85546875" style="2" customWidth="1"/>
    <col min="10759" max="10759" width="9.85546875" style="2" customWidth="1"/>
    <col min="10760" max="10760" width="5.5703125" style="2" customWidth="1"/>
    <col min="10761" max="10761" width="13.5703125" style="2" customWidth="1"/>
    <col min="10762" max="10762" width="11.5703125" style="2" customWidth="1"/>
    <col min="10763" max="10763" width="9" style="2" customWidth="1"/>
    <col min="10764" max="10764" width="2.5703125" style="2" customWidth="1"/>
    <col min="10765" max="10765" width="8.85546875" style="2" customWidth="1"/>
    <col min="10766" max="10766" width="2.42578125" style="2" customWidth="1"/>
    <col min="10767" max="10767" width="9.140625" style="2"/>
    <col min="10768" max="10768" width="9" style="2" customWidth="1"/>
    <col min="10769" max="10769" width="8.85546875" style="2" customWidth="1"/>
    <col min="10770" max="10771" width="9.5703125" style="2" customWidth="1"/>
    <col min="10772" max="10772" width="9.42578125" style="2" customWidth="1"/>
    <col min="10773" max="10774" width="9.140625" style="2"/>
    <col min="10775" max="10775" width="8" style="2" customWidth="1"/>
    <col min="10776" max="10776" width="1" style="2" customWidth="1"/>
    <col min="10777" max="11008" width="9.140625" style="2"/>
    <col min="11009" max="11009" width="5.42578125" style="2" customWidth="1"/>
    <col min="11010" max="11010" width="24.85546875" style="2" customWidth="1"/>
    <col min="11011" max="11011" width="12.5703125" style="2" customWidth="1"/>
    <col min="11012" max="11012" width="9.5703125" style="2" customWidth="1"/>
    <col min="11013" max="11013" width="6.140625" style="2" customWidth="1"/>
    <col min="11014" max="11014" width="6.85546875" style="2" customWidth="1"/>
    <col min="11015" max="11015" width="9.85546875" style="2" customWidth="1"/>
    <col min="11016" max="11016" width="5.5703125" style="2" customWidth="1"/>
    <col min="11017" max="11017" width="13.5703125" style="2" customWidth="1"/>
    <col min="11018" max="11018" width="11.5703125" style="2" customWidth="1"/>
    <col min="11019" max="11019" width="9" style="2" customWidth="1"/>
    <col min="11020" max="11020" width="2.5703125" style="2" customWidth="1"/>
    <col min="11021" max="11021" width="8.85546875" style="2" customWidth="1"/>
    <col min="11022" max="11022" width="2.42578125" style="2" customWidth="1"/>
    <col min="11023" max="11023" width="9.140625" style="2"/>
    <col min="11024" max="11024" width="9" style="2" customWidth="1"/>
    <col min="11025" max="11025" width="8.85546875" style="2" customWidth="1"/>
    <col min="11026" max="11027" width="9.5703125" style="2" customWidth="1"/>
    <col min="11028" max="11028" width="9.42578125" style="2" customWidth="1"/>
    <col min="11029" max="11030" width="9.140625" style="2"/>
    <col min="11031" max="11031" width="8" style="2" customWidth="1"/>
    <col min="11032" max="11032" width="1" style="2" customWidth="1"/>
    <col min="11033" max="11264" width="9.140625" style="2"/>
    <col min="11265" max="11265" width="5.42578125" style="2" customWidth="1"/>
    <col min="11266" max="11266" width="24.85546875" style="2" customWidth="1"/>
    <col min="11267" max="11267" width="12.5703125" style="2" customWidth="1"/>
    <col min="11268" max="11268" width="9.5703125" style="2" customWidth="1"/>
    <col min="11269" max="11269" width="6.140625" style="2" customWidth="1"/>
    <col min="11270" max="11270" width="6.85546875" style="2" customWidth="1"/>
    <col min="11271" max="11271" width="9.85546875" style="2" customWidth="1"/>
    <col min="11272" max="11272" width="5.5703125" style="2" customWidth="1"/>
    <col min="11273" max="11273" width="13.5703125" style="2" customWidth="1"/>
    <col min="11274" max="11274" width="11.5703125" style="2" customWidth="1"/>
    <col min="11275" max="11275" width="9" style="2" customWidth="1"/>
    <col min="11276" max="11276" width="2.5703125" style="2" customWidth="1"/>
    <col min="11277" max="11277" width="8.85546875" style="2" customWidth="1"/>
    <col min="11278" max="11278" width="2.42578125" style="2" customWidth="1"/>
    <col min="11279" max="11279" width="9.140625" style="2"/>
    <col min="11280" max="11280" width="9" style="2" customWidth="1"/>
    <col min="11281" max="11281" width="8.85546875" style="2" customWidth="1"/>
    <col min="11282" max="11283" width="9.5703125" style="2" customWidth="1"/>
    <col min="11284" max="11284" width="9.42578125" style="2" customWidth="1"/>
    <col min="11285" max="11286" width="9.140625" style="2"/>
    <col min="11287" max="11287" width="8" style="2" customWidth="1"/>
    <col min="11288" max="11288" width="1" style="2" customWidth="1"/>
    <col min="11289" max="11520" width="9.140625" style="2"/>
    <col min="11521" max="11521" width="5.42578125" style="2" customWidth="1"/>
    <col min="11522" max="11522" width="24.85546875" style="2" customWidth="1"/>
    <col min="11523" max="11523" width="12.5703125" style="2" customWidth="1"/>
    <col min="11524" max="11524" width="9.5703125" style="2" customWidth="1"/>
    <col min="11525" max="11525" width="6.140625" style="2" customWidth="1"/>
    <col min="11526" max="11526" width="6.85546875" style="2" customWidth="1"/>
    <col min="11527" max="11527" width="9.85546875" style="2" customWidth="1"/>
    <col min="11528" max="11528" width="5.5703125" style="2" customWidth="1"/>
    <col min="11529" max="11529" width="13.5703125" style="2" customWidth="1"/>
    <col min="11530" max="11530" width="11.5703125" style="2" customWidth="1"/>
    <col min="11531" max="11531" width="9" style="2" customWidth="1"/>
    <col min="11532" max="11532" width="2.5703125" style="2" customWidth="1"/>
    <col min="11533" max="11533" width="8.85546875" style="2" customWidth="1"/>
    <col min="11534" max="11534" width="2.42578125" style="2" customWidth="1"/>
    <col min="11535" max="11535" width="9.140625" style="2"/>
    <col min="11536" max="11536" width="9" style="2" customWidth="1"/>
    <col min="11537" max="11537" width="8.85546875" style="2" customWidth="1"/>
    <col min="11538" max="11539" width="9.5703125" style="2" customWidth="1"/>
    <col min="11540" max="11540" width="9.42578125" style="2" customWidth="1"/>
    <col min="11541" max="11542" width="9.140625" style="2"/>
    <col min="11543" max="11543" width="8" style="2" customWidth="1"/>
    <col min="11544" max="11544" width="1" style="2" customWidth="1"/>
    <col min="11545" max="11776" width="9.140625" style="2"/>
    <col min="11777" max="11777" width="5.42578125" style="2" customWidth="1"/>
    <col min="11778" max="11778" width="24.85546875" style="2" customWidth="1"/>
    <col min="11779" max="11779" width="12.5703125" style="2" customWidth="1"/>
    <col min="11780" max="11780" width="9.5703125" style="2" customWidth="1"/>
    <col min="11781" max="11781" width="6.140625" style="2" customWidth="1"/>
    <col min="11782" max="11782" width="6.85546875" style="2" customWidth="1"/>
    <col min="11783" max="11783" width="9.85546875" style="2" customWidth="1"/>
    <col min="11784" max="11784" width="5.5703125" style="2" customWidth="1"/>
    <col min="11785" max="11785" width="13.5703125" style="2" customWidth="1"/>
    <col min="11786" max="11786" width="11.5703125" style="2" customWidth="1"/>
    <col min="11787" max="11787" width="9" style="2" customWidth="1"/>
    <col min="11788" max="11788" width="2.5703125" style="2" customWidth="1"/>
    <col min="11789" max="11789" width="8.85546875" style="2" customWidth="1"/>
    <col min="11790" max="11790" width="2.42578125" style="2" customWidth="1"/>
    <col min="11791" max="11791" width="9.140625" style="2"/>
    <col min="11792" max="11792" width="9" style="2" customWidth="1"/>
    <col min="11793" max="11793" width="8.85546875" style="2" customWidth="1"/>
    <col min="11794" max="11795" width="9.5703125" style="2" customWidth="1"/>
    <col min="11796" max="11796" width="9.42578125" style="2" customWidth="1"/>
    <col min="11797" max="11798" width="9.140625" style="2"/>
    <col min="11799" max="11799" width="8" style="2" customWidth="1"/>
    <col min="11800" max="11800" width="1" style="2" customWidth="1"/>
    <col min="11801" max="12032" width="9.140625" style="2"/>
    <col min="12033" max="12033" width="5.42578125" style="2" customWidth="1"/>
    <col min="12034" max="12034" width="24.85546875" style="2" customWidth="1"/>
    <col min="12035" max="12035" width="12.5703125" style="2" customWidth="1"/>
    <col min="12036" max="12036" width="9.5703125" style="2" customWidth="1"/>
    <col min="12037" max="12037" width="6.140625" style="2" customWidth="1"/>
    <col min="12038" max="12038" width="6.85546875" style="2" customWidth="1"/>
    <col min="12039" max="12039" width="9.85546875" style="2" customWidth="1"/>
    <col min="12040" max="12040" width="5.5703125" style="2" customWidth="1"/>
    <col min="12041" max="12041" width="13.5703125" style="2" customWidth="1"/>
    <col min="12042" max="12042" width="11.5703125" style="2" customWidth="1"/>
    <col min="12043" max="12043" width="9" style="2" customWidth="1"/>
    <col min="12044" max="12044" width="2.5703125" style="2" customWidth="1"/>
    <col min="12045" max="12045" width="8.85546875" style="2" customWidth="1"/>
    <col min="12046" max="12046" width="2.42578125" style="2" customWidth="1"/>
    <col min="12047" max="12047" width="9.140625" style="2"/>
    <col min="12048" max="12048" width="9" style="2" customWidth="1"/>
    <col min="12049" max="12049" width="8.85546875" style="2" customWidth="1"/>
    <col min="12050" max="12051" width="9.5703125" style="2" customWidth="1"/>
    <col min="12052" max="12052" width="9.42578125" style="2" customWidth="1"/>
    <col min="12053" max="12054" width="9.140625" style="2"/>
    <col min="12055" max="12055" width="8" style="2" customWidth="1"/>
    <col min="12056" max="12056" width="1" style="2" customWidth="1"/>
    <col min="12057" max="12288" width="9.140625" style="2"/>
    <col min="12289" max="12289" width="5.42578125" style="2" customWidth="1"/>
    <col min="12290" max="12290" width="24.85546875" style="2" customWidth="1"/>
    <col min="12291" max="12291" width="12.5703125" style="2" customWidth="1"/>
    <col min="12292" max="12292" width="9.5703125" style="2" customWidth="1"/>
    <col min="12293" max="12293" width="6.140625" style="2" customWidth="1"/>
    <col min="12294" max="12294" width="6.85546875" style="2" customWidth="1"/>
    <col min="12295" max="12295" width="9.85546875" style="2" customWidth="1"/>
    <col min="12296" max="12296" width="5.5703125" style="2" customWidth="1"/>
    <col min="12297" max="12297" width="13.5703125" style="2" customWidth="1"/>
    <col min="12298" max="12298" width="11.5703125" style="2" customWidth="1"/>
    <col min="12299" max="12299" width="9" style="2" customWidth="1"/>
    <col min="12300" max="12300" width="2.5703125" style="2" customWidth="1"/>
    <col min="12301" max="12301" width="8.85546875" style="2" customWidth="1"/>
    <col min="12302" max="12302" width="2.42578125" style="2" customWidth="1"/>
    <col min="12303" max="12303" width="9.140625" style="2"/>
    <col min="12304" max="12304" width="9" style="2" customWidth="1"/>
    <col min="12305" max="12305" width="8.85546875" style="2" customWidth="1"/>
    <col min="12306" max="12307" width="9.5703125" style="2" customWidth="1"/>
    <col min="12308" max="12308" width="9.42578125" style="2" customWidth="1"/>
    <col min="12309" max="12310" width="9.140625" style="2"/>
    <col min="12311" max="12311" width="8" style="2" customWidth="1"/>
    <col min="12312" max="12312" width="1" style="2" customWidth="1"/>
    <col min="12313" max="12544" width="9.140625" style="2"/>
    <col min="12545" max="12545" width="5.42578125" style="2" customWidth="1"/>
    <col min="12546" max="12546" width="24.85546875" style="2" customWidth="1"/>
    <col min="12547" max="12547" width="12.5703125" style="2" customWidth="1"/>
    <col min="12548" max="12548" width="9.5703125" style="2" customWidth="1"/>
    <col min="12549" max="12549" width="6.140625" style="2" customWidth="1"/>
    <col min="12550" max="12550" width="6.85546875" style="2" customWidth="1"/>
    <col min="12551" max="12551" width="9.85546875" style="2" customWidth="1"/>
    <col min="12552" max="12552" width="5.5703125" style="2" customWidth="1"/>
    <col min="12553" max="12553" width="13.5703125" style="2" customWidth="1"/>
    <col min="12554" max="12554" width="11.5703125" style="2" customWidth="1"/>
    <col min="12555" max="12555" width="9" style="2" customWidth="1"/>
    <col min="12556" max="12556" width="2.5703125" style="2" customWidth="1"/>
    <col min="12557" max="12557" width="8.85546875" style="2" customWidth="1"/>
    <col min="12558" max="12558" width="2.42578125" style="2" customWidth="1"/>
    <col min="12559" max="12559" width="9.140625" style="2"/>
    <col min="12560" max="12560" width="9" style="2" customWidth="1"/>
    <col min="12561" max="12561" width="8.85546875" style="2" customWidth="1"/>
    <col min="12562" max="12563" width="9.5703125" style="2" customWidth="1"/>
    <col min="12564" max="12564" width="9.42578125" style="2" customWidth="1"/>
    <col min="12565" max="12566" width="9.140625" style="2"/>
    <col min="12567" max="12567" width="8" style="2" customWidth="1"/>
    <col min="12568" max="12568" width="1" style="2" customWidth="1"/>
    <col min="12569" max="12800" width="9.140625" style="2"/>
    <col min="12801" max="12801" width="5.42578125" style="2" customWidth="1"/>
    <col min="12802" max="12802" width="24.85546875" style="2" customWidth="1"/>
    <col min="12803" max="12803" width="12.5703125" style="2" customWidth="1"/>
    <col min="12804" max="12804" width="9.5703125" style="2" customWidth="1"/>
    <col min="12805" max="12805" width="6.140625" style="2" customWidth="1"/>
    <col min="12806" max="12806" width="6.85546875" style="2" customWidth="1"/>
    <col min="12807" max="12807" width="9.85546875" style="2" customWidth="1"/>
    <col min="12808" max="12808" width="5.5703125" style="2" customWidth="1"/>
    <col min="12809" max="12809" width="13.5703125" style="2" customWidth="1"/>
    <col min="12810" max="12810" width="11.5703125" style="2" customWidth="1"/>
    <col min="12811" max="12811" width="9" style="2" customWidth="1"/>
    <col min="12812" max="12812" width="2.5703125" style="2" customWidth="1"/>
    <col min="12813" max="12813" width="8.85546875" style="2" customWidth="1"/>
    <col min="12814" max="12814" width="2.42578125" style="2" customWidth="1"/>
    <col min="12815" max="12815" width="9.140625" style="2"/>
    <col min="12816" max="12816" width="9" style="2" customWidth="1"/>
    <col min="12817" max="12817" width="8.85546875" style="2" customWidth="1"/>
    <col min="12818" max="12819" width="9.5703125" style="2" customWidth="1"/>
    <col min="12820" max="12820" width="9.42578125" style="2" customWidth="1"/>
    <col min="12821" max="12822" width="9.140625" style="2"/>
    <col min="12823" max="12823" width="8" style="2" customWidth="1"/>
    <col min="12824" max="12824" width="1" style="2" customWidth="1"/>
    <col min="12825" max="13056" width="9.140625" style="2"/>
    <col min="13057" max="13057" width="5.42578125" style="2" customWidth="1"/>
    <col min="13058" max="13058" width="24.85546875" style="2" customWidth="1"/>
    <col min="13059" max="13059" width="12.5703125" style="2" customWidth="1"/>
    <col min="13060" max="13060" width="9.5703125" style="2" customWidth="1"/>
    <col min="13061" max="13061" width="6.140625" style="2" customWidth="1"/>
    <col min="13062" max="13062" width="6.85546875" style="2" customWidth="1"/>
    <col min="13063" max="13063" width="9.85546875" style="2" customWidth="1"/>
    <col min="13064" max="13064" width="5.5703125" style="2" customWidth="1"/>
    <col min="13065" max="13065" width="13.5703125" style="2" customWidth="1"/>
    <col min="13066" max="13066" width="11.5703125" style="2" customWidth="1"/>
    <col min="13067" max="13067" width="9" style="2" customWidth="1"/>
    <col min="13068" max="13068" width="2.5703125" style="2" customWidth="1"/>
    <col min="13069" max="13069" width="8.85546875" style="2" customWidth="1"/>
    <col min="13070" max="13070" width="2.42578125" style="2" customWidth="1"/>
    <col min="13071" max="13071" width="9.140625" style="2"/>
    <col min="13072" max="13072" width="9" style="2" customWidth="1"/>
    <col min="13073" max="13073" width="8.85546875" style="2" customWidth="1"/>
    <col min="13074" max="13075" width="9.5703125" style="2" customWidth="1"/>
    <col min="13076" max="13076" width="9.42578125" style="2" customWidth="1"/>
    <col min="13077" max="13078" width="9.140625" style="2"/>
    <col min="13079" max="13079" width="8" style="2" customWidth="1"/>
    <col min="13080" max="13080" width="1" style="2" customWidth="1"/>
    <col min="13081" max="13312" width="9.140625" style="2"/>
    <col min="13313" max="13313" width="5.42578125" style="2" customWidth="1"/>
    <col min="13314" max="13314" width="24.85546875" style="2" customWidth="1"/>
    <col min="13315" max="13315" width="12.5703125" style="2" customWidth="1"/>
    <col min="13316" max="13316" width="9.5703125" style="2" customWidth="1"/>
    <col min="13317" max="13317" width="6.140625" style="2" customWidth="1"/>
    <col min="13318" max="13318" width="6.85546875" style="2" customWidth="1"/>
    <col min="13319" max="13319" width="9.85546875" style="2" customWidth="1"/>
    <col min="13320" max="13320" width="5.5703125" style="2" customWidth="1"/>
    <col min="13321" max="13321" width="13.5703125" style="2" customWidth="1"/>
    <col min="13322" max="13322" width="11.5703125" style="2" customWidth="1"/>
    <col min="13323" max="13323" width="9" style="2" customWidth="1"/>
    <col min="13324" max="13324" width="2.5703125" style="2" customWidth="1"/>
    <col min="13325" max="13325" width="8.85546875" style="2" customWidth="1"/>
    <col min="13326" max="13326" width="2.42578125" style="2" customWidth="1"/>
    <col min="13327" max="13327" width="9.140625" style="2"/>
    <col min="13328" max="13328" width="9" style="2" customWidth="1"/>
    <col min="13329" max="13329" width="8.85546875" style="2" customWidth="1"/>
    <col min="13330" max="13331" width="9.5703125" style="2" customWidth="1"/>
    <col min="13332" max="13332" width="9.42578125" style="2" customWidth="1"/>
    <col min="13333" max="13334" width="9.140625" style="2"/>
    <col min="13335" max="13335" width="8" style="2" customWidth="1"/>
    <col min="13336" max="13336" width="1" style="2" customWidth="1"/>
    <col min="13337" max="13568" width="9.140625" style="2"/>
    <col min="13569" max="13569" width="5.42578125" style="2" customWidth="1"/>
    <col min="13570" max="13570" width="24.85546875" style="2" customWidth="1"/>
    <col min="13571" max="13571" width="12.5703125" style="2" customWidth="1"/>
    <col min="13572" max="13572" width="9.5703125" style="2" customWidth="1"/>
    <col min="13573" max="13573" width="6.140625" style="2" customWidth="1"/>
    <col min="13574" max="13574" width="6.85546875" style="2" customWidth="1"/>
    <col min="13575" max="13575" width="9.85546875" style="2" customWidth="1"/>
    <col min="13576" max="13576" width="5.5703125" style="2" customWidth="1"/>
    <col min="13577" max="13577" width="13.5703125" style="2" customWidth="1"/>
    <col min="13578" max="13578" width="11.5703125" style="2" customWidth="1"/>
    <col min="13579" max="13579" width="9" style="2" customWidth="1"/>
    <col min="13580" max="13580" width="2.5703125" style="2" customWidth="1"/>
    <col min="13581" max="13581" width="8.85546875" style="2" customWidth="1"/>
    <col min="13582" max="13582" width="2.42578125" style="2" customWidth="1"/>
    <col min="13583" max="13583" width="9.140625" style="2"/>
    <col min="13584" max="13584" width="9" style="2" customWidth="1"/>
    <col min="13585" max="13585" width="8.85546875" style="2" customWidth="1"/>
    <col min="13586" max="13587" width="9.5703125" style="2" customWidth="1"/>
    <col min="13588" max="13588" width="9.42578125" style="2" customWidth="1"/>
    <col min="13589" max="13590" width="9.140625" style="2"/>
    <col min="13591" max="13591" width="8" style="2" customWidth="1"/>
    <col min="13592" max="13592" width="1" style="2" customWidth="1"/>
    <col min="13593" max="13824" width="9.140625" style="2"/>
    <col min="13825" max="13825" width="5.42578125" style="2" customWidth="1"/>
    <col min="13826" max="13826" width="24.85546875" style="2" customWidth="1"/>
    <col min="13827" max="13827" width="12.5703125" style="2" customWidth="1"/>
    <col min="13828" max="13828" width="9.5703125" style="2" customWidth="1"/>
    <col min="13829" max="13829" width="6.140625" style="2" customWidth="1"/>
    <col min="13830" max="13830" width="6.85546875" style="2" customWidth="1"/>
    <col min="13831" max="13831" width="9.85546875" style="2" customWidth="1"/>
    <col min="13832" max="13832" width="5.5703125" style="2" customWidth="1"/>
    <col min="13833" max="13833" width="13.5703125" style="2" customWidth="1"/>
    <col min="13834" max="13834" width="11.5703125" style="2" customWidth="1"/>
    <col min="13835" max="13835" width="9" style="2" customWidth="1"/>
    <col min="13836" max="13836" width="2.5703125" style="2" customWidth="1"/>
    <col min="13837" max="13837" width="8.85546875" style="2" customWidth="1"/>
    <col min="13838" max="13838" width="2.42578125" style="2" customWidth="1"/>
    <col min="13839" max="13839" width="9.140625" style="2"/>
    <col min="13840" max="13840" width="9" style="2" customWidth="1"/>
    <col min="13841" max="13841" width="8.85546875" style="2" customWidth="1"/>
    <col min="13842" max="13843" width="9.5703125" style="2" customWidth="1"/>
    <col min="13844" max="13844" width="9.42578125" style="2" customWidth="1"/>
    <col min="13845" max="13846" width="9.140625" style="2"/>
    <col min="13847" max="13847" width="8" style="2" customWidth="1"/>
    <col min="13848" max="13848" width="1" style="2" customWidth="1"/>
    <col min="13849" max="14080" width="9.140625" style="2"/>
    <col min="14081" max="14081" width="5.42578125" style="2" customWidth="1"/>
    <col min="14082" max="14082" width="24.85546875" style="2" customWidth="1"/>
    <col min="14083" max="14083" width="12.5703125" style="2" customWidth="1"/>
    <col min="14084" max="14084" width="9.5703125" style="2" customWidth="1"/>
    <col min="14085" max="14085" width="6.140625" style="2" customWidth="1"/>
    <col min="14086" max="14086" width="6.85546875" style="2" customWidth="1"/>
    <col min="14087" max="14087" width="9.85546875" style="2" customWidth="1"/>
    <col min="14088" max="14088" width="5.5703125" style="2" customWidth="1"/>
    <col min="14089" max="14089" width="13.5703125" style="2" customWidth="1"/>
    <col min="14090" max="14090" width="11.5703125" style="2" customWidth="1"/>
    <col min="14091" max="14091" width="9" style="2" customWidth="1"/>
    <col min="14092" max="14092" width="2.5703125" style="2" customWidth="1"/>
    <col min="14093" max="14093" width="8.85546875" style="2" customWidth="1"/>
    <col min="14094" max="14094" width="2.42578125" style="2" customWidth="1"/>
    <col min="14095" max="14095" width="9.140625" style="2"/>
    <col min="14096" max="14096" width="9" style="2" customWidth="1"/>
    <col min="14097" max="14097" width="8.85546875" style="2" customWidth="1"/>
    <col min="14098" max="14099" width="9.5703125" style="2" customWidth="1"/>
    <col min="14100" max="14100" width="9.42578125" style="2" customWidth="1"/>
    <col min="14101" max="14102" width="9.140625" style="2"/>
    <col min="14103" max="14103" width="8" style="2" customWidth="1"/>
    <col min="14104" max="14104" width="1" style="2" customWidth="1"/>
    <col min="14105" max="14336" width="9.140625" style="2"/>
    <col min="14337" max="14337" width="5.42578125" style="2" customWidth="1"/>
    <col min="14338" max="14338" width="24.85546875" style="2" customWidth="1"/>
    <col min="14339" max="14339" width="12.5703125" style="2" customWidth="1"/>
    <col min="14340" max="14340" width="9.5703125" style="2" customWidth="1"/>
    <col min="14341" max="14341" width="6.140625" style="2" customWidth="1"/>
    <col min="14342" max="14342" width="6.85546875" style="2" customWidth="1"/>
    <col min="14343" max="14343" width="9.85546875" style="2" customWidth="1"/>
    <col min="14344" max="14344" width="5.5703125" style="2" customWidth="1"/>
    <col min="14345" max="14345" width="13.5703125" style="2" customWidth="1"/>
    <col min="14346" max="14346" width="11.5703125" style="2" customWidth="1"/>
    <col min="14347" max="14347" width="9" style="2" customWidth="1"/>
    <col min="14348" max="14348" width="2.5703125" style="2" customWidth="1"/>
    <col min="14349" max="14349" width="8.85546875" style="2" customWidth="1"/>
    <col min="14350" max="14350" width="2.42578125" style="2" customWidth="1"/>
    <col min="14351" max="14351" width="9.140625" style="2"/>
    <col min="14352" max="14352" width="9" style="2" customWidth="1"/>
    <col min="14353" max="14353" width="8.85546875" style="2" customWidth="1"/>
    <col min="14354" max="14355" width="9.5703125" style="2" customWidth="1"/>
    <col min="14356" max="14356" width="9.42578125" style="2" customWidth="1"/>
    <col min="14357" max="14358" width="9.140625" style="2"/>
    <col min="14359" max="14359" width="8" style="2" customWidth="1"/>
    <col min="14360" max="14360" width="1" style="2" customWidth="1"/>
    <col min="14361" max="14592" width="9.140625" style="2"/>
    <col min="14593" max="14593" width="5.42578125" style="2" customWidth="1"/>
    <col min="14594" max="14594" width="24.85546875" style="2" customWidth="1"/>
    <col min="14595" max="14595" width="12.5703125" style="2" customWidth="1"/>
    <col min="14596" max="14596" width="9.5703125" style="2" customWidth="1"/>
    <col min="14597" max="14597" width="6.140625" style="2" customWidth="1"/>
    <col min="14598" max="14598" width="6.85546875" style="2" customWidth="1"/>
    <col min="14599" max="14599" width="9.85546875" style="2" customWidth="1"/>
    <col min="14600" max="14600" width="5.5703125" style="2" customWidth="1"/>
    <col min="14601" max="14601" width="13.5703125" style="2" customWidth="1"/>
    <col min="14602" max="14602" width="11.5703125" style="2" customWidth="1"/>
    <col min="14603" max="14603" width="9" style="2" customWidth="1"/>
    <col min="14604" max="14604" width="2.5703125" style="2" customWidth="1"/>
    <col min="14605" max="14605" width="8.85546875" style="2" customWidth="1"/>
    <col min="14606" max="14606" width="2.42578125" style="2" customWidth="1"/>
    <col min="14607" max="14607" width="9.140625" style="2"/>
    <col min="14608" max="14608" width="9" style="2" customWidth="1"/>
    <col min="14609" max="14609" width="8.85546875" style="2" customWidth="1"/>
    <col min="14610" max="14611" width="9.5703125" style="2" customWidth="1"/>
    <col min="14612" max="14612" width="9.42578125" style="2" customWidth="1"/>
    <col min="14613" max="14614" width="9.140625" style="2"/>
    <col min="14615" max="14615" width="8" style="2" customWidth="1"/>
    <col min="14616" max="14616" width="1" style="2" customWidth="1"/>
    <col min="14617" max="14848" width="9.140625" style="2"/>
    <col min="14849" max="14849" width="5.42578125" style="2" customWidth="1"/>
    <col min="14850" max="14850" width="24.85546875" style="2" customWidth="1"/>
    <col min="14851" max="14851" width="12.5703125" style="2" customWidth="1"/>
    <col min="14852" max="14852" width="9.5703125" style="2" customWidth="1"/>
    <col min="14853" max="14853" width="6.140625" style="2" customWidth="1"/>
    <col min="14854" max="14854" width="6.85546875" style="2" customWidth="1"/>
    <col min="14855" max="14855" width="9.85546875" style="2" customWidth="1"/>
    <col min="14856" max="14856" width="5.5703125" style="2" customWidth="1"/>
    <col min="14857" max="14857" width="13.5703125" style="2" customWidth="1"/>
    <col min="14858" max="14858" width="11.5703125" style="2" customWidth="1"/>
    <col min="14859" max="14859" width="9" style="2" customWidth="1"/>
    <col min="14860" max="14860" width="2.5703125" style="2" customWidth="1"/>
    <col min="14861" max="14861" width="8.85546875" style="2" customWidth="1"/>
    <col min="14862" max="14862" width="2.42578125" style="2" customWidth="1"/>
    <col min="14863" max="14863" width="9.140625" style="2"/>
    <col min="14864" max="14864" width="9" style="2" customWidth="1"/>
    <col min="14865" max="14865" width="8.85546875" style="2" customWidth="1"/>
    <col min="14866" max="14867" width="9.5703125" style="2" customWidth="1"/>
    <col min="14868" max="14868" width="9.42578125" style="2" customWidth="1"/>
    <col min="14869" max="14870" width="9.140625" style="2"/>
    <col min="14871" max="14871" width="8" style="2" customWidth="1"/>
    <col min="14872" max="14872" width="1" style="2" customWidth="1"/>
    <col min="14873" max="15104" width="9.140625" style="2"/>
    <col min="15105" max="15105" width="5.42578125" style="2" customWidth="1"/>
    <col min="15106" max="15106" width="24.85546875" style="2" customWidth="1"/>
    <col min="15107" max="15107" width="12.5703125" style="2" customWidth="1"/>
    <col min="15108" max="15108" width="9.5703125" style="2" customWidth="1"/>
    <col min="15109" max="15109" width="6.140625" style="2" customWidth="1"/>
    <col min="15110" max="15110" width="6.85546875" style="2" customWidth="1"/>
    <col min="15111" max="15111" width="9.85546875" style="2" customWidth="1"/>
    <col min="15112" max="15112" width="5.5703125" style="2" customWidth="1"/>
    <col min="15113" max="15113" width="13.5703125" style="2" customWidth="1"/>
    <col min="15114" max="15114" width="11.5703125" style="2" customWidth="1"/>
    <col min="15115" max="15115" width="9" style="2" customWidth="1"/>
    <col min="15116" max="15116" width="2.5703125" style="2" customWidth="1"/>
    <col min="15117" max="15117" width="8.85546875" style="2" customWidth="1"/>
    <col min="15118" max="15118" width="2.42578125" style="2" customWidth="1"/>
    <col min="15119" max="15119" width="9.140625" style="2"/>
    <col min="15120" max="15120" width="9" style="2" customWidth="1"/>
    <col min="15121" max="15121" width="8.85546875" style="2" customWidth="1"/>
    <col min="15122" max="15123" width="9.5703125" style="2" customWidth="1"/>
    <col min="15124" max="15124" width="9.42578125" style="2" customWidth="1"/>
    <col min="15125" max="15126" width="9.140625" style="2"/>
    <col min="15127" max="15127" width="8" style="2" customWidth="1"/>
    <col min="15128" max="15128" width="1" style="2" customWidth="1"/>
    <col min="15129" max="15360" width="9.140625" style="2"/>
    <col min="15361" max="15361" width="5.42578125" style="2" customWidth="1"/>
    <col min="15362" max="15362" width="24.85546875" style="2" customWidth="1"/>
    <col min="15363" max="15363" width="12.5703125" style="2" customWidth="1"/>
    <col min="15364" max="15364" width="9.5703125" style="2" customWidth="1"/>
    <col min="15365" max="15365" width="6.140625" style="2" customWidth="1"/>
    <col min="15366" max="15366" width="6.85546875" style="2" customWidth="1"/>
    <col min="15367" max="15367" width="9.85546875" style="2" customWidth="1"/>
    <col min="15368" max="15368" width="5.5703125" style="2" customWidth="1"/>
    <col min="15369" max="15369" width="13.5703125" style="2" customWidth="1"/>
    <col min="15370" max="15370" width="11.5703125" style="2" customWidth="1"/>
    <col min="15371" max="15371" width="9" style="2" customWidth="1"/>
    <col min="15372" max="15372" width="2.5703125" style="2" customWidth="1"/>
    <col min="15373" max="15373" width="8.85546875" style="2" customWidth="1"/>
    <col min="15374" max="15374" width="2.42578125" style="2" customWidth="1"/>
    <col min="15375" max="15375" width="9.140625" style="2"/>
    <col min="15376" max="15376" width="9" style="2" customWidth="1"/>
    <col min="15377" max="15377" width="8.85546875" style="2" customWidth="1"/>
    <col min="15378" max="15379" width="9.5703125" style="2" customWidth="1"/>
    <col min="15380" max="15380" width="9.42578125" style="2" customWidth="1"/>
    <col min="15381" max="15382" width="9.140625" style="2"/>
    <col min="15383" max="15383" width="8" style="2" customWidth="1"/>
    <col min="15384" max="15384" width="1" style="2" customWidth="1"/>
    <col min="15385" max="15616" width="9.140625" style="2"/>
    <col min="15617" max="15617" width="5.42578125" style="2" customWidth="1"/>
    <col min="15618" max="15618" width="24.85546875" style="2" customWidth="1"/>
    <col min="15619" max="15619" width="12.5703125" style="2" customWidth="1"/>
    <col min="15620" max="15620" width="9.5703125" style="2" customWidth="1"/>
    <col min="15621" max="15621" width="6.140625" style="2" customWidth="1"/>
    <col min="15622" max="15622" width="6.85546875" style="2" customWidth="1"/>
    <col min="15623" max="15623" width="9.85546875" style="2" customWidth="1"/>
    <col min="15624" max="15624" width="5.5703125" style="2" customWidth="1"/>
    <col min="15625" max="15625" width="13.5703125" style="2" customWidth="1"/>
    <col min="15626" max="15626" width="11.5703125" style="2" customWidth="1"/>
    <col min="15627" max="15627" width="9" style="2" customWidth="1"/>
    <col min="15628" max="15628" width="2.5703125" style="2" customWidth="1"/>
    <col min="15629" max="15629" width="8.85546875" style="2" customWidth="1"/>
    <col min="15630" max="15630" width="2.42578125" style="2" customWidth="1"/>
    <col min="15631" max="15631" width="9.140625" style="2"/>
    <col min="15632" max="15632" width="9" style="2" customWidth="1"/>
    <col min="15633" max="15633" width="8.85546875" style="2" customWidth="1"/>
    <col min="15634" max="15635" width="9.5703125" style="2" customWidth="1"/>
    <col min="15636" max="15636" width="9.42578125" style="2" customWidth="1"/>
    <col min="15637" max="15638" width="9.140625" style="2"/>
    <col min="15639" max="15639" width="8" style="2" customWidth="1"/>
    <col min="15640" max="15640" width="1" style="2" customWidth="1"/>
    <col min="15641" max="15872" width="9.140625" style="2"/>
    <col min="15873" max="15873" width="5.42578125" style="2" customWidth="1"/>
    <col min="15874" max="15874" width="24.85546875" style="2" customWidth="1"/>
    <col min="15875" max="15875" width="12.5703125" style="2" customWidth="1"/>
    <col min="15876" max="15876" width="9.5703125" style="2" customWidth="1"/>
    <col min="15877" max="15877" width="6.140625" style="2" customWidth="1"/>
    <col min="15878" max="15878" width="6.85546875" style="2" customWidth="1"/>
    <col min="15879" max="15879" width="9.85546875" style="2" customWidth="1"/>
    <col min="15880" max="15880" width="5.5703125" style="2" customWidth="1"/>
    <col min="15881" max="15881" width="13.5703125" style="2" customWidth="1"/>
    <col min="15882" max="15882" width="11.5703125" style="2" customWidth="1"/>
    <col min="15883" max="15883" width="9" style="2" customWidth="1"/>
    <col min="15884" max="15884" width="2.5703125" style="2" customWidth="1"/>
    <col min="15885" max="15885" width="8.85546875" style="2" customWidth="1"/>
    <col min="15886" max="15886" width="2.42578125" style="2" customWidth="1"/>
    <col min="15887" max="15887" width="9.140625" style="2"/>
    <col min="15888" max="15888" width="9" style="2" customWidth="1"/>
    <col min="15889" max="15889" width="8.85546875" style="2" customWidth="1"/>
    <col min="15890" max="15891" width="9.5703125" style="2" customWidth="1"/>
    <col min="15892" max="15892" width="9.42578125" style="2" customWidth="1"/>
    <col min="15893" max="15894" width="9.140625" style="2"/>
    <col min="15895" max="15895" width="8" style="2" customWidth="1"/>
    <col min="15896" max="15896" width="1" style="2" customWidth="1"/>
    <col min="15897" max="16128" width="9.140625" style="2"/>
    <col min="16129" max="16129" width="5.42578125" style="2" customWidth="1"/>
    <col min="16130" max="16130" width="24.85546875" style="2" customWidth="1"/>
    <col min="16131" max="16131" width="12.5703125" style="2" customWidth="1"/>
    <col min="16132" max="16132" width="9.5703125" style="2" customWidth="1"/>
    <col min="16133" max="16133" width="6.140625" style="2" customWidth="1"/>
    <col min="16134" max="16134" width="6.85546875" style="2" customWidth="1"/>
    <col min="16135" max="16135" width="9.85546875" style="2" customWidth="1"/>
    <col min="16136" max="16136" width="5.5703125" style="2" customWidth="1"/>
    <col min="16137" max="16137" width="13.5703125" style="2" customWidth="1"/>
    <col min="16138" max="16138" width="11.5703125" style="2" customWidth="1"/>
    <col min="16139" max="16139" width="9" style="2" customWidth="1"/>
    <col min="16140" max="16140" width="2.5703125" style="2" customWidth="1"/>
    <col min="16141" max="16141" width="8.85546875" style="2" customWidth="1"/>
    <col min="16142" max="16142" width="2.42578125" style="2" customWidth="1"/>
    <col min="16143" max="16143" width="9.140625" style="2"/>
    <col min="16144" max="16144" width="9" style="2" customWidth="1"/>
    <col min="16145" max="16145" width="8.85546875" style="2" customWidth="1"/>
    <col min="16146" max="16147" width="9.5703125" style="2" customWidth="1"/>
    <col min="16148" max="16148" width="9.42578125" style="2" customWidth="1"/>
    <col min="16149" max="16150" width="9.140625" style="2"/>
    <col min="16151" max="16151" width="8" style="2" customWidth="1"/>
    <col min="16152" max="16152" width="1" style="2" customWidth="1"/>
    <col min="16153" max="16384" width="9.140625" style="2"/>
  </cols>
  <sheetData>
    <row r="1" spans="1:23" x14ac:dyDescent="0.25">
      <c r="A1" s="1"/>
      <c r="Q1" s="1" t="s">
        <v>0</v>
      </c>
    </row>
    <row r="2" spans="1:23" x14ac:dyDescent="0.25">
      <c r="A2" s="1"/>
      <c r="Q2" s="1" t="s">
        <v>1</v>
      </c>
    </row>
    <row r="3" spans="1:23" x14ac:dyDescent="0.25">
      <c r="A3" s="1"/>
      <c r="B3" s="3"/>
      <c r="C3" s="4"/>
      <c r="Q3" s="1" t="s">
        <v>2</v>
      </c>
    </row>
    <row r="4" spans="1:23" x14ac:dyDescent="0.25">
      <c r="A4" s="1"/>
      <c r="Q4" s="1" t="s">
        <v>3</v>
      </c>
    </row>
    <row r="6" spans="1:23" x14ac:dyDescent="0.25">
      <c r="A6" s="572" t="s">
        <v>290</v>
      </c>
      <c r="B6" s="573"/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3"/>
      <c r="T6" s="573"/>
      <c r="U6" s="573"/>
      <c r="V6" s="573"/>
      <c r="W6" s="573"/>
    </row>
    <row r="7" spans="1:23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5">
      <c r="A8" s="572" t="s">
        <v>5</v>
      </c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73"/>
      <c r="S8" s="573"/>
      <c r="T8" s="573"/>
      <c r="U8" s="573"/>
      <c r="V8" s="573"/>
      <c r="W8" s="573"/>
    </row>
    <row r="9" spans="1:23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5">
      <c r="A10" s="572" t="s">
        <v>6</v>
      </c>
      <c r="B10" s="572"/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3"/>
      <c r="T10" s="573"/>
      <c r="U10" s="573"/>
      <c r="V10" s="573"/>
      <c r="W10" s="573"/>
    </row>
    <row r="11" spans="1:23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3" spans="1:23" x14ac:dyDescent="0.25">
      <c r="A13" s="574" t="s">
        <v>7</v>
      </c>
      <c r="B13" s="577" t="s">
        <v>8</v>
      </c>
      <c r="C13" s="577" t="s">
        <v>9</v>
      </c>
      <c r="D13" s="577" t="s">
        <v>10</v>
      </c>
      <c r="E13" s="582" t="s">
        <v>11</v>
      </c>
      <c r="F13" s="583"/>
      <c r="G13" s="583"/>
      <c r="H13" s="7"/>
      <c r="I13" s="584" t="s">
        <v>12</v>
      </c>
      <c r="J13" s="577" t="s">
        <v>13</v>
      </c>
      <c r="K13" s="577" t="s">
        <v>14</v>
      </c>
      <c r="L13" s="8"/>
      <c r="M13" s="9"/>
      <c r="N13" s="9"/>
      <c r="O13" s="9"/>
      <c r="P13" s="9"/>
      <c r="Q13" s="606"/>
      <c r="R13" s="606"/>
      <c r="S13" s="9"/>
      <c r="T13" s="9"/>
      <c r="U13" s="10"/>
      <c r="V13" s="9"/>
      <c r="W13" s="7"/>
    </row>
    <row r="14" spans="1:23" x14ac:dyDescent="0.25">
      <c r="A14" s="575"/>
      <c r="B14" s="578"/>
      <c r="C14" s="580"/>
      <c r="D14" s="580"/>
      <c r="E14" s="607" t="s">
        <v>15</v>
      </c>
      <c r="F14" s="608"/>
      <c r="G14" s="608"/>
      <c r="H14" s="609"/>
      <c r="I14" s="585"/>
      <c r="J14" s="578"/>
      <c r="K14" s="578"/>
      <c r="L14" s="610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611"/>
    </row>
    <row r="15" spans="1:23" ht="13.5" customHeight="1" x14ac:dyDescent="0.25">
      <c r="A15" s="575"/>
      <c r="B15" s="578"/>
      <c r="C15" s="580"/>
      <c r="D15" s="580"/>
      <c r="E15" s="612" t="s">
        <v>16</v>
      </c>
      <c r="F15" s="612" t="s">
        <v>17</v>
      </c>
      <c r="G15" s="615" t="s">
        <v>18</v>
      </c>
      <c r="H15" s="612" t="s">
        <v>19</v>
      </c>
      <c r="I15" s="585"/>
      <c r="J15" s="578"/>
      <c r="K15" s="578"/>
      <c r="L15" s="598" t="s">
        <v>20</v>
      </c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600"/>
    </row>
    <row r="16" spans="1:23" ht="18.75" customHeight="1" x14ac:dyDescent="0.25">
      <c r="A16" s="575"/>
      <c r="B16" s="578"/>
      <c r="C16" s="580"/>
      <c r="D16" s="580"/>
      <c r="E16" s="613"/>
      <c r="F16" s="613"/>
      <c r="G16" s="616"/>
      <c r="H16" s="613"/>
      <c r="I16" s="585"/>
      <c r="J16" s="578"/>
      <c r="K16" s="578"/>
      <c r="L16" s="601" t="s">
        <v>21</v>
      </c>
      <c r="M16" s="601" t="s">
        <v>22</v>
      </c>
      <c r="N16" s="601" t="s">
        <v>23</v>
      </c>
      <c r="O16" s="603" t="s">
        <v>24</v>
      </c>
      <c r="P16" s="604"/>
      <c r="Q16" s="605"/>
      <c r="R16" s="603" t="s">
        <v>25</v>
      </c>
      <c r="S16" s="604"/>
      <c r="T16" s="605"/>
      <c r="U16" s="603" t="s">
        <v>26</v>
      </c>
      <c r="V16" s="604"/>
      <c r="W16" s="605"/>
    </row>
    <row r="17" spans="1:23" ht="74.25" customHeight="1" x14ac:dyDescent="0.25">
      <c r="A17" s="576"/>
      <c r="B17" s="579"/>
      <c r="C17" s="581"/>
      <c r="D17" s="581"/>
      <c r="E17" s="614"/>
      <c r="F17" s="614"/>
      <c r="G17" s="617"/>
      <c r="H17" s="614"/>
      <c r="I17" s="586"/>
      <c r="J17" s="579"/>
      <c r="K17" s="579"/>
      <c r="L17" s="602"/>
      <c r="M17" s="602"/>
      <c r="N17" s="602"/>
      <c r="O17" s="11" t="s">
        <v>27</v>
      </c>
      <c r="P17" s="11" t="s">
        <v>28</v>
      </c>
      <c r="Q17" s="11" t="s">
        <v>29</v>
      </c>
      <c r="R17" s="11" t="s">
        <v>27</v>
      </c>
      <c r="S17" s="11" t="s">
        <v>28</v>
      </c>
      <c r="T17" s="11" t="s">
        <v>29</v>
      </c>
      <c r="U17" s="11" t="s">
        <v>27</v>
      </c>
      <c r="V17" s="11" t="s">
        <v>28</v>
      </c>
      <c r="W17" s="11" t="s">
        <v>29</v>
      </c>
    </row>
    <row r="18" spans="1:23" x14ac:dyDescent="0.2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13</v>
      </c>
      <c r="N18" s="12">
        <v>14</v>
      </c>
      <c r="O18" s="587">
        <v>15</v>
      </c>
      <c r="P18" s="588"/>
      <c r="Q18" s="589"/>
      <c r="R18" s="587">
        <v>16</v>
      </c>
      <c r="S18" s="588"/>
      <c r="T18" s="589"/>
      <c r="U18" s="587">
        <v>17</v>
      </c>
      <c r="V18" s="588"/>
      <c r="W18" s="589"/>
    </row>
    <row r="19" spans="1:23" ht="23.45" customHeight="1" x14ac:dyDescent="0.25">
      <c r="A19" s="13" t="s">
        <v>30</v>
      </c>
      <c r="B19" s="590" t="s">
        <v>31</v>
      </c>
      <c r="C19" s="591"/>
      <c r="D19" s="591"/>
      <c r="E19" s="591"/>
      <c r="F19" s="591"/>
      <c r="G19" s="591"/>
      <c r="H19" s="592"/>
      <c r="I19" s="14"/>
      <c r="J19" s="14"/>
      <c r="K19" s="14"/>
      <c r="L19" s="14"/>
      <c r="M19" s="15">
        <f>M21+M33+M51+M75+M85</f>
        <v>7870117</v>
      </c>
      <c r="N19" s="15"/>
      <c r="O19" s="15">
        <f>P19+Q19</f>
        <v>8151548</v>
      </c>
      <c r="P19" s="15">
        <f>P21+P33+P51+P75+P85</f>
        <v>7675055</v>
      </c>
      <c r="Q19" s="15">
        <f t="shared" ref="Q19:W19" si="0">Q21+Q33+Q51+Q75+Q85</f>
        <v>476493</v>
      </c>
      <c r="R19" s="15">
        <f t="shared" si="0"/>
        <v>8260841</v>
      </c>
      <c r="S19" s="15">
        <f t="shared" si="0"/>
        <v>8222044</v>
      </c>
      <c r="T19" s="15">
        <f t="shared" si="0"/>
        <v>0</v>
      </c>
      <c r="U19" s="15">
        <f t="shared" si="0"/>
        <v>8211825</v>
      </c>
      <c r="V19" s="15">
        <f t="shared" si="0"/>
        <v>8171153</v>
      </c>
      <c r="W19" s="15">
        <f t="shared" si="0"/>
        <v>0</v>
      </c>
    </row>
    <row r="20" spans="1:23" ht="16.5" x14ac:dyDescent="0.25">
      <c r="A20" s="14"/>
      <c r="B20" s="593"/>
      <c r="C20" s="594"/>
      <c r="D20" s="594"/>
      <c r="E20" s="594"/>
      <c r="F20" s="594"/>
      <c r="G20" s="595"/>
      <c r="H20" s="14"/>
      <c r="I20" s="596"/>
      <c r="J20" s="597"/>
      <c r="K20" s="14"/>
      <c r="L20" s="14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x14ac:dyDescent="0.25">
      <c r="A21" s="590" t="s">
        <v>32</v>
      </c>
      <c r="B21" s="626"/>
      <c r="C21" s="626"/>
      <c r="D21" s="626"/>
      <c r="E21" s="626"/>
      <c r="F21" s="626"/>
      <c r="G21" s="626"/>
      <c r="H21" s="626"/>
      <c r="I21" s="626"/>
      <c r="J21" s="626"/>
      <c r="K21" s="626"/>
      <c r="L21" s="17"/>
      <c r="M21" s="18">
        <f>SUM(M22+M27+M29)</f>
        <v>1856850</v>
      </c>
      <c r="N21" s="18"/>
      <c r="O21" s="18">
        <f>P21+Q21</f>
        <v>1803756</v>
      </c>
      <c r="P21" s="18">
        <f>P22+P27+P29</f>
        <v>1803756</v>
      </c>
      <c r="Q21" s="18">
        <f t="shared" ref="Q21:V21" si="1">SUM(Q22+Q27+Q30+Q32)</f>
        <v>0</v>
      </c>
      <c r="R21" s="18">
        <f t="shared" si="1"/>
        <v>1818012</v>
      </c>
      <c r="S21" s="18">
        <f t="shared" si="1"/>
        <v>1818012</v>
      </c>
      <c r="T21" s="18">
        <f t="shared" si="1"/>
        <v>0</v>
      </c>
      <c r="U21" s="18">
        <f t="shared" si="1"/>
        <v>1835070</v>
      </c>
      <c r="V21" s="18">
        <f t="shared" si="1"/>
        <v>1835070</v>
      </c>
      <c r="W21" s="18">
        <f>SUM(W22+W27+W29+W32)</f>
        <v>0</v>
      </c>
    </row>
    <row r="22" spans="1:23" ht="22.5" customHeight="1" x14ac:dyDescent="0.25">
      <c r="A22" s="19" t="s">
        <v>33</v>
      </c>
      <c r="B22" s="20" t="s">
        <v>34</v>
      </c>
      <c r="C22" s="21" t="s">
        <v>35</v>
      </c>
      <c r="D22" s="20"/>
      <c r="E22" s="22" t="s">
        <v>36</v>
      </c>
      <c r="F22" s="22" t="s">
        <v>37</v>
      </c>
      <c r="G22" s="22"/>
      <c r="H22" s="22"/>
      <c r="I22" s="624" t="s">
        <v>38</v>
      </c>
      <c r="J22" s="22" t="s">
        <v>39</v>
      </c>
      <c r="K22" s="22" t="s">
        <v>40</v>
      </c>
      <c r="L22" s="22"/>
      <c r="M22" s="23">
        <f>SUM(M23+M26)</f>
        <v>1561500</v>
      </c>
      <c r="N22" s="23"/>
      <c r="O22" s="23">
        <f>SUM(O23)</f>
        <v>1510603</v>
      </c>
      <c r="P22" s="23">
        <f t="shared" ref="P22:V22" si="2">SUM(P23)</f>
        <v>1510603</v>
      </c>
      <c r="Q22" s="23">
        <f t="shared" si="2"/>
        <v>0</v>
      </c>
      <c r="R22" s="23">
        <f t="shared" si="2"/>
        <v>1510567</v>
      </c>
      <c r="S22" s="23">
        <f t="shared" si="2"/>
        <v>1510567</v>
      </c>
      <c r="T22" s="23">
        <f t="shared" si="2"/>
        <v>0</v>
      </c>
      <c r="U22" s="23">
        <f t="shared" si="2"/>
        <v>1510567</v>
      </c>
      <c r="V22" s="23">
        <f t="shared" si="2"/>
        <v>1510567</v>
      </c>
      <c r="W22" s="23">
        <f>SUM(W24:W25)</f>
        <v>0</v>
      </c>
    </row>
    <row r="23" spans="1:23" x14ac:dyDescent="0.25">
      <c r="A23" s="629" t="s">
        <v>41</v>
      </c>
      <c r="B23" s="621" t="s">
        <v>42</v>
      </c>
      <c r="C23" s="21"/>
      <c r="D23" s="20"/>
      <c r="E23" s="22" t="s">
        <v>36</v>
      </c>
      <c r="F23" s="22" t="s">
        <v>37</v>
      </c>
      <c r="G23" s="22" t="s">
        <v>43</v>
      </c>
      <c r="H23" s="22" t="s">
        <v>44</v>
      </c>
      <c r="I23" s="627"/>
      <c r="J23" s="22" t="s">
        <v>45</v>
      </c>
      <c r="K23" s="22" t="s">
        <v>46</v>
      </c>
      <c r="L23" s="22"/>
      <c r="M23" s="23">
        <f>SUM(M24+M25)</f>
        <v>1561500</v>
      </c>
      <c r="N23" s="23"/>
      <c r="O23" s="23">
        <f>SUM(O24+O25)</f>
        <v>1510603</v>
      </c>
      <c r="P23" s="23">
        <f t="shared" ref="P23:V23" si="3">SUM(P24+P25)</f>
        <v>1510603</v>
      </c>
      <c r="Q23" s="23">
        <f t="shared" si="3"/>
        <v>0</v>
      </c>
      <c r="R23" s="23">
        <f t="shared" si="3"/>
        <v>1510567</v>
      </c>
      <c r="S23" s="23">
        <f t="shared" si="3"/>
        <v>1510567</v>
      </c>
      <c r="T23" s="23">
        <f t="shared" si="3"/>
        <v>0</v>
      </c>
      <c r="U23" s="23">
        <f t="shared" si="3"/>
        <v>1510567</v>
      </c>
      <c r="V23" s="23">
        <f t="shared" si="3"/>
        <v>1510567</v>
      </c>
      <c r="W23" s="23">
        <f>SUM(W24:W25)</f>
        <v>0</v>
      </c>
    </row>
    <row r="24" spans="1:23" ht="12.75" customHeight="1" x14ac:dyDescent="0.25">
      <c r="A24" s="630"/>
      <c r="B24" s="622"/>
      <c r="C24" s="21"/>
      <c r="D24" s="20"/>
      <c r="E24" s="22" t="s">
        <v>36</v>
      </c>
      <c r="F24" s="22" t="s">
        <v>37</v>
      </c>
      <c r="G24" s="22" t="s">
        <v>47</v>
      </c>
      <c r="H24" s="22" t="s">
        <v>44</v>
      </c>
      <c r="I24" s="628"/>
      <c r="J24" s="22"/>
      <c r="K24" s="22"/>
      <c r="L24" s="22"/>
      <c r="M24" s="23">
        <v>1018400</v>
      </c>
      <c r="N24" s="23"/>
      <c r="O24" s="23">
        <f>P24</f>
        <v>967503</v>
      </c>
      <c r="P24" s="23">
        <v>967503</v>
      </c>
      <c r="Q24" s="23"/>
      <c r="R24" s="23">
        <f>S24+T24</f>
        <v>967503</v>
      </c>
      <c r="S24" s="23">
        <f>P24</f>
        <v>967503</v>
      </c>
      <c r="T24" s="23">
        <v>0</v>
      </c>
      <c r="U24" s="23">
        <f>V24+W24</f>
        <v>967503</v>
      </c>
      <c r="V24" s="23">
        <f>S24</f>
        <v>967503</v>
      </c>
      <c r="W24" s="23">
        <v>0</v>
      </c>
    </row>
    <row r="25" spans="1:23" ht="21.6" customHeight="1" x14ac:dyDescent="0.25">
      <c r="A25" s="630"/>
      <c r="B25" s="622"/>
      <c r="C25" s="21"/>
      <c r="D25" s="20"/>
      <c r="E25" s="22" t="s">
        <v>36</v>
      </c>
      <c r="F25" s="22" t="s">
        <v>37</v>
      </c>
      <c r="G25" s="22" t="s">
        <v>48</v>
      </c>
      <c r="H25" s="22" t="s">
        <v>44</v>
      </c>
      <c r="I25" s="624"/>
      <c r="J25" s="22"/>
      <c r="K25" s="22"/>
      <c r="L25" s="22"/>
      <c r="M25" s="23">
        <v>543100</v>
      </c>
      <c r="N25" s="23"/>
      <c r="O25" s="23">
        <f>P25+Q25</f>
        <v>543100</v>
      </c>
      <c r="P25" s="23">
        <v>543100</v>
      </c>
      <c r="Q25" s="23"/>
      <c r="R25" s="23">
        <f>S25+T25</f>
        <v>543064</v>
      </c>
      <c r="S25" s="23">
        <v>543064</v>
      </c>
      <c r="T25" s="23"/>
      <c r="U25" s="23">
        <f>V25+W25</f>
        <v>543064</v>
      </c>
      <c r="V25" s="23">
        <f>S25</f>
        <v>543064</v>
      </c>
      <c r="W25" s="23"/>
    </row>
    <row r="26" spans="1:23" ht="14.25" customHeight="1" x14ac:dyDescent="0.25">
      <c r="A26" s="631"/>
      <c r="B26" s="623"/>
      <c r="C26" s="21"/>
      <c r="D26" s="20"/>
      <c r="E26" s="22"/>
      <c r="F26" s="22"/>
      <c r="G26" s="22"/>
      <c r="H26" s="22"/>
      <c r="I26" s="628"/>
      <c r="J26" s="22"/>
      <c r="K26" s="22"/>
      <c r="L26" s="22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ht="33.75" x14ac:dyDescent="0.25">
      <c r="A27" s="19" t="s">
        <v>49</v>
      </c>
      <c r="B27" s="20" t="s">
        <v>50</v>
      </c>
      <c r="C27" s="21" t="s">
        <v>35</v>
      </c>
      <c r="D27" s="20"/>
      <c r="E27" s="22" t="s">
        <v>36</v>
      </c>
      <c r="F27" s="22" t="s">
        <v>37</v>
      </c>
      <c r="G27" s="22" t="s">
        <v>47</v>
      </c>
      <c r="H27" s="22" t="s">
        <v>51</v>
      </c>
      <c r="I27" s="22"/>
      <c r="J27" s="22"/>
      <c r="K27" s="22"/>
      <c r="L27" s="22"/>
      <c r="M27" s="23">
        <f>SUM(M28:M28)</f>
        <v>278650</v>
      </c>
      <c r="N27" s="23"/>
      <c r="O27" s="23">
        <f>SUM(O28:O28)</f>
        <v>277418</v>
      </c>
      <c r="P27" s="23">
        <f t="shared" ref="P27:W27" si="4">SUM(P28:P28)</f>
        <v>277418</v>
      </c>
      <c r="Q27" s="23">
        <f t="shared" si="4"/>
        <v>0</v>
      </c>
      <c r="R27" s="23">
        <f t="shared" si="4"/>
        <v>291439</v>
      </c>
      <c r="S27" s="23">
        <f t="shared" si="4"/>
        <v>291439</v>
      </c>
      <c r="T27" s="23">
        <f t="shared" si="4"/>
        <v>0</v>
      </c>
      <c r="U27" s="23">
        <f t="shared" si="4"/>
        <v>307130</v>
      </c>
      <c r="V27" s="23">
        <f t="shared" si="4"/>
        <v>307130</v>
      </c>
      <c r="W27" s="23">
        <f t="shared" si="4"/>
        <v>0</v>
      </c>
    </row>
    <row r="28" spans="1:23" ht="38.25" customHeight="1" x14ac:dyDescent="0.25">
      <c r="A28" s="19" t="s">
        <v>52</v>
      </c>
      <c r="B28" s="24" t="s">
        <v>42</v>
      </c>
      <c r="C28" s="21"/>
      <c r="D28" s="20"/>
      <c r="E28" s="22" t="s">
        <v>36</v>
      </c>
      <c r="F28" s="22" t="s">
        <v>37</v>
      </c>
      <c r="G28" s="22" t="s">
        <v>47</v>
      </c>
      <c r="H28" s="22" t="s">
        <v>51</v>
      </c>
      <c r="I28" s="22"/>
      <c r="J28" s="22"/>
      <c r="K28" s="22"/>
      <c r="L28" s="22"/>
      <c r="M28" s="23">
        <v>278650</v>
      </c>
      <c r="N28" s="23"/>
      <c r="O28" s="23">
        <v>277418</v>
      </c>
      <c r="P28" s="23">
        <v>277418</v>
      </c>
      <c r="Q28" s="23">
        <v>0</v>
      </c>
      <c r="R28" s="23">
        <v>291439</v>
      </c>
      <c r="S28" s="23">
        <v>291439</v>
      </c>
      <c r="T28" s="23">
        <v>0</v>
      </c>
      <c r="U28" s="23">
        <v>307130</v>
      </c>
      <c r="V28" s="23">
        <v>307130</v>
      </c>
      <c r="W28" s="23">
        <v>0</v>
      </c>
    </row>
    <row r="29" spans="1:23" x14ac:dyDescent="0.25">
      <c r="A29" s="19" t="s">
        <v>53</v>
      </c>
      <c r="B29" s="20" t="s">
        <v>54</v>
      </c>
      <c r="C29" s="21" t="s">
        <v>35</v>
      </c>
      <c r="D29" s="20"/>
      <c r="E29" s="22"/>
      <c r="F29" s="22"/>
      <c r="G29" s="22"/>
      <c r="H29" s="22"/>
      <c r="I29" s="22"/>
      <c r="J29" s="22"/>
      <c r="K29" s="22"/>
      <c r="L29" s="22"/>
      <c r="M29" s="23">
        <f>SUM(M30+M31)</f>
        <v>16700</v>
      </c>
      <c r="N29" s="23"/>
      <c r="O29" s="23">
        <f>SUM(O30+O32)</f>
        <v>15735</v>
      </c>
      <c r="P29" s="23">
        <f t="shared" ref="P29:V29" si="5">SUM(P30+P32)</f>
        <v>15735</v>
      </c>
      <c r="Q29" s="23">
        <f t="shared" si="5"/>
        <v>0</v>
      </c>
      <c r="R29" s="23">
        <f t="shared" si="5"/>
        <v>16006</v>
      </c>
      <c r="S29" s="23">
        <f t="shared" si="5"/>
        <v>16006</v>
      </c>
      <c r="T29" s="23">
        <f t="shared" si="5"/>
        <v>0</v>
      </c>
      <c r="U29" s="23">
        <f t="shared" si="5"/>
        <v>17373</v>
      </c>
      <c r="V29" s="23">
        <f t="shared" si="5"/>
        <v>17373</v>
      </c>
      <c r="W29" s="23">
        <f>SUM(W30)</f>
        <v>0</v>
      </c>
    </row>
    <row r="30" spans="1:23" ht="36.75" customHeight="1" x14ac:dyDescent="0.25">
      <c r="A30" s="19" t="s">
        <v>55</v>
      </c>
      <c r="B30" s="24" t="s">
        <v>42</v>
      </c>
      <c r="C30" s="20"/>
      <c r="D30" s="20"/>
      <c r="E30" s="22" t="s">
        <v>36</v>
      </c>
      <c r="F30" s="22" t="s">
        <v>37</v>
      </c>
      <c r="G30" s="22" t="s">
        <v>47</v>
      </c>
      <c r="H30" s="22" t="s">
        <v>56</v>
      </c>
      <c r="I30" s="22"/>
      <c r="J30" s="22"/>
      <c r="K30" s="22"/>
      <c r="L30" s="22"/>
      <c r="M30" s="23">
        <v>4700</v>
      </c>
      <c r="N30" s="23"/>
      <c r="O30" s="23">
        <v>4935</v>
      </c>
      <c r="P30" s="23">
        <v>4935</v>
      </c>
      <c r="Q30" s="23"/>
      <c r="R30" s="23">
        <f>S30+T30</f>
        <v>5206</v>
      </c>
      <c r="S30" s="23">
        <v>5206</v>
      </c>
      <c r="T30" s="23">
        <v>0</v>
      </c>
      <c r="U30" s="23">
        <f>V30+W30</f>
        <v>5493</v>
      </c>
      <c r="V30" s="23">
        <v>5493</v>
      </c>
      <c r="W30" s="23">
        <v>0</v>
      </c>
    </row>
    <row r="31" spans="1:23" ht="36.75" customHeight="1" x14ac:dyDescent="0.25">
      <c r="A31" s="19" t="s">
        <v>57</v>
      </c>
      <c r="B31" s="24" t="s">
        <v>58</v>
      </c>
      <c r="C31" s="20"/>
      <c r="D31" s="20"/>
      <c r="E31" s="22" t="s">
        <v>36</v>
      </c>
      <c r="F31" s="22" t="s">
        <v>59</v>
      </c>
      <c r="G31" s="22" t="s">
        <v>60</v>
      </c>
      <c r="H31" s="22" t="s">
        <v>61</v>
      </c>
      <c r="I31" s="22"/>
      <c r="J31" s="22"/>
      <c r="K31" s="22"/>
      <c r="L31" s="22"/>
      <c r="M31" s="23">
        <f>M32</f>
        <v>12000</v>
      </c>
      <c r="N31" s="23"/>
      <c r="O31" s="23">
        <f t="shared" ref="O31:W31" si="6">O32</f>
        <v>10800</v>
      </c>
      <c r="P31" s="23">
        <f t="shared" si="6"/>
        <v>10800</v>
      </c>
      <c r="Q31" s="23">
        <f t="shared" si="6"/>
        <v>0</v>
      </c>
      <c r="R31" s="23">
        <f t="shared" si="6"/>
        <v>10800</v>
      </c>
      <c r="S31" s="23">
        <f t="shared" si="6"/>
        <v>10800</v>
      </c>
      <c r="T31" s="23">
        <f t="shared" si="6"/>
        <v>0</v>
      </c>
      <c r="U31" s="23">
        <f t="shared" si="6"/>
        <v>11880</v>
      </c>
      <c r="V31" s="23">
        <f t="shared" si="6"/>
        <v>11880</v>
      </c>
      <c r="W31" s="23">
        <f t="shared" si="6"/>
        <v>0</v>
      </c>
    </row>
    <row r="32" spans="1:23" ht="36.75" customHeight="1" x14ac:dyDescent="0.25">
      <c r="A32" s="19" t="s">
        <v>62</v>
      </c>
      <c r="B32" s="20" t="s">
        <v>50</v>
      </c>
      <c r="C32" s="20"/>
      <c r="D32" s="20"/>
      <c r="E32" s="22" t="s">
        <v>36</v>
      </c>
      <c r="F32" s="22" t="s">
        <v>59</v>
      </c>
      <c r="G32" s="22" t="s">
        <v>60</v>
      </c>
      <c r="H32" s="22" t="s">
        <v>51</v>
      </c>
      <c r="I32" s="22"/>
      <c r="J32" s="22"/>
      <c r="K32" s="22"/>
      <c r="L32" s="22"/>
      <c r="M32" s="23">
        <v>12000</v>
      </c>
      <c r="N32" s="23"/>
      <c r="O32" s="23">
        <v>10800</v>
      </c>
      <c r="P32" s="23">
        <v>10800</v>
      </c>
      <c r="Q32" s="23"/>
      <c r="R32" s="23">
        <v>10800</v>
      </c>
      <c r="S32" s="23">
        <v>10800</v>
      </c>
      <c r="T32" s="23"/>
      <c r="U32" s="23">
        <v>11880</v>
      </c>
      <c r="V32" s="23">
        <v>11880</v>
      </c>
      <c r="W32" s="23"/>
    </row>
    <row r="33" spans="1:25" ht="21" customHeight="1" x14ac:dyDescent="0.25">
      <c r="A33" s="632" t="s">
        <v>63</v>
      </c>
      <c r="B33" s="633"/>
      <c r="C33" s="633"/>
      <c r="D33" s="633"/>
      <c r="E33" s="633"/>
      <c r="F33" s="633"/>
      <c r="G33" s="633"/>
      <c r="H33" s="633"/>
      <c r="I33" s="633"/>
      <c r="J33" s="633"/>
      <c r="K33" s="633"/>
      <c r="L33" s="25"/>
      <c r="M33" s="26">
        <f>SUM(M34+M43+M47)</f>
        <v>4155710</v>
      </c>
      <c r="N33" s="26">
        <f>SUM(N34+N43+N47)</f>
        <v>0</v>
      </c>
      <c r="O33" s="26">
        <f>P33+Q33</f>
        <v>4461438</v>
      </c>
      <c r="P33" s="26">
        <f>SUM(P37+P38+P44+P45+P48+P49)</f>
        <v>4005195</v>
      </c>
      <c r="Q33" s="26">
        <f t="shared" ref="Q33:V33" si="7">SUM(Q37+Q38+Q44+Q45+Q48+Q49)</f>
        <v>456243</v>
      </c>
      <c r="R33" s="26">
        <f t="shared" si="7"/>
        <v>4546475</v>
      </c>
      <c r="S33" s="26">
        <f t="shared" si="7"/>
        <v>4546475</v>
      </c>
      <c r="T33" s="26">
        <f t="shared" si="7"/>
        <v>0</v>
      </c>
      <c r="U33" s="26">
        <f t="shared" si="7"/>
        <v>4478526</v>
      </c>
      <c r="V33" s="26">
        <f t="shared" si="7"/>
        <v>4478526</v>
      </c>
      <c r="W33" s="26">
        <f>SUM(W34+W43+W47)</f>
        <v>0</v>
      </c>
    </row>
    <row r="34" spans="1:25" ht="22.5" x14ac:dyDescent="0.25">
      <c r="A34" s="27" t="s">
        <v>64</v>
      </c>
      <c r="B34" s="20" t="s">
        <v>65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3">
        <f>SUM(M35+M38)</f>
        <v>2538560</v>
      </c>
      <c r="N34" s="23"/>
      <c r="O34" s="23">
        <f>SUM(O35+O38)</f>
        <v>2848715</v>
      </c>
      <c r="P34" s="23">
        <f>SUM(P35+P38)</f>
        <v>2392472</v>
      </c>
      <c r="Q34" s="23">
        <f t="shared" ref="Q34:V34" si="8">SUM(Q35+Q38)</f>
        <v>456243</v>
      </c>
      <c r="R34" s="23">
        <f t="shared" si="8"/>
        <v>2848715</v>
      </c>
      <c r="S34" s="23">
        <f t="shared" si="8"/>
        <v>2848715</v>
      </c>
      <c r="T34" s="23">
        <f t="shared" si="8"/>
        <v>0</v>
      </c>
      <c r="U34" s="23">
        <f>SUM(U35+U38)</f>
        <v>2680289</v>
      </c>
      <c r="V34" s="23">
        <f t="shared" si="8"/>
        <v>2680289</v>
      </c>
      <c r="W34" s="23">
        <f>SUM(W35+W38)</f>
        <v>0</v>
      </c>
    </row>
    <row r="35" spans="1:25" x14ac:dyDescent="0.25">
      <c r="A35" s="618" t="s">
        <v>66</v>
      </c>
      <c r="B35" s="621" t="s">
        <v>67</v>
      </c>
      <c r="C35" s="22"/>
      <c r="D35" s="22"/>
      <c r="E35" s="22" t="s">
        <v>68</v>
      </c>
      <c r="F35" s="22" t="s">
        <v>69</v>
      </c>
      <c r="G35" s="22"/>
      <c r="H35" s="22"/>
      <c r="I35" s="22"/>
      <c r="J35" s="22"/>
      <c r="K35" s="22"/>
      <c r="L35" s="22"/>
      <c r="M35" s="23">
        <f>SUM(M36:M37)</f>
        <v>497450</v>
      </c>
      <c r="N35" s="23"/>
      <c r="O35" s="23">
        <f t="shared" ref="O35:W35" si="9">SUM(O36:O37)</f>
        <v>519813</v>
      </c>
      <c r="P35" s="23">
        <f t="shared" si="9"/>
        <v>519813</v>
      </c>
      <c r="Q35" s="23">
        <f t="shared" si="9"/>
        <v>0</v>
      </c>
      <c r="R35" s="23">
        <f t="shared" si="9"/>
        <v>519813</v>
      </c>
      <c r="S35" s="23">
        <f t="shared" si="9"/>
        <v>519813</v>
      </c>
      <c r="T35" s="23">
        <f t="shared" si="9"/>
        <v>0</v>
      </c>
      <c r="U35" s="23">
        <f t="shared" si="9"/>
        <v>467832</v>
      </c>
      <c r="V35" s="23">
        <f t="shared" si="9"/>
        <v>467832</v>
      </c>
      <c r="W35" s="23">
        <f t="shared" si="9"/>
        <v>0</v>
      </c>
    </row>
    <row r="36" spans="1:25" ht="15" customHeight="1" x14ac:dyDescent="0.25">
      <c r="A36" s="619"/>
      <c r="B36" s="622"/>
      <c r="C36" s="22"/>
      <c r="D36" s="22"/>
      <c r="E36" s="22" t="s">
        <v>68</v>
      </c>
      <c r="F36" s="22" t="s">
        <v>69</v>
      </c>
      <c r="G36" s="22" t="s">
        <v>70</v>
      </c>
      <c r="H36" s="22" t="s">
        <v>44</v>
      </c>
      <c r="I36" s="624" t="s">
        <v>71</v>
      </c>
      <c r="J36" s="22" t="s">
        <v>39</v>
      </c>
      <c r="K36" s="22" t="s">
        <v>40</v>
      </c>
      <c r="L36" s="22"/>
      <c r="M36" s="23"/>
      <c r="N36" s="23"/>
      <c r="O36" s="23">
        <f>SUM(P36:Q36)</f>
        <v>0</v>
      </c>
      <c r="P36" s="23"/>
      <c r="Q36" s="23"/>
      <c r="R36" s="23">
        <f>SUM(S36:T36)</f>
        <v>0</v>
      </c>
      <c r="S36" s="23"/>
      <c r="T36" s="23"/>
      <c r="U36" s="23">
        <f>SUM(V36:W36)</f>
        <v>0</v>
      </c>
      <c r="V36" s="23"/>
      <c r="W36" s="23"/>
    </row>
    <row r="37" spans="1:25" ht="35.25" customHeight="1" x14ac:dyDescent="0.25">
      <c r="A37" s="620"/>
      <c r="B37" s="623"/>
      <c r="C37" s="22"/>
      <c r="D37" s="22"/>
      <c r="E37" s="22"/>
      <c r="F37" s="22"/>
      <c r="G37" s="22"/>
      <c r="H37" s="22"/>
      <c r="I37" s="625"/>
      <c r="J37" s="28" t="s">
        <v>45</v>
      </c>
      <c r="K37" s="28" t="s">
        <v>46</v>
      </c>
      <c r="L37" s="22"/>
      <c r="M37" s="23">
        <v>497450</v>
      </c>
      <c r="N37" s="23"/>
      <c r="O37" s="23">
        <f>P37+Q37</f>
        <v>519813</v>
      </c>
      <c r="P37" s="23">
        <v>519813</v>
      </c>
      <c r="Q37" s="23"/>
      <c r="R37" s="23">
        <f>S37+T37</f>
        <v>519813</v>
      </c>
      <c r="S37" s="23">
        <f>P37</f>
        <v>519813</v>
      </c>
      <c r="T37" s="23"/>
      <c r="U37" s="23">
        <f>V37+W37</f>
        <v>467832</v>
      </c>
      <c r="V37" s="23">
        <v>467832</v>
      </c>
      <c r="W37" s="23"/>
      <c r="Y37" s="342">
        <f>M35+M44+M48</f>
        <v>575770</v>
      </c>
    </row>
    <row r="38" spans="1:25" ht="57.75" customHeight="1" x14ac:dyDescent="0.25">
      <c r="A38" s="618" t="s">
        <v>72</v>
      </c>
      <c r="B38" s="621" t="s">
        <v>73</v>
      </c>
      <c r="C38" s="20"/>
      <c r="D38" s="29"/>
      <c r="E38" s="22" t="s">
        <v>74</v>
      </c>
      <c r="F38" s="22" t="s">
        <v>36</v>
      </c>
      <c r="G38" s="22"/>
      <c r="H38" s="22"/>
      <c r="I38" s="25" t="s">
        <v>75</v>
      </c>
      <c r="J38" s="22" t="s">
        <v>39</v>
      </c>
      <c r="K38" s="22" t="s">
        <v>40</v>
      </c>
      <c r="L38" s="22"/>
      <c r="M38" s="23">
        <f>SUM(M39:M42)</f>
        <v>2041110</v>
      </c>
      <c r="N38" s="23"/>
      <c r="O38" s="23">
        <f t="shared" ref="O38:W38" si="10">SUM(O39:O42)</f>
        <v>2328902</v>
      </c>
      <c r="P38" s="23">
        <f t="shared" si="10"/>
        <v>1872659</v>
      </c>
      <c r="Q38" s="23">
        <f t="shared" si="10"/>
        <v>456243</v>
      </c>
      <c r="R38" s="23">
        <f t="shared" si="10"/>
        <v>2328902</v>
      </c>
      <c r="S38" s="23">
        <f t="shared" si="10"/>
        <v>2328902</v>
      </c>
      <c r="T38" s="23">
        <f t="shared" si="10"/>
        <v>0</v>
      </c>
      <c r="U38" s="23">
        <f t="shared" si="10"/>
        <v>2212457</v>
      </c>
      <c r="V38" s="23">
        <f t="shared" si="10"/>
        <v>2212457</v>
      </c>
      <c r="W38" s="23">
        <f t="shared" si="10"/>
        <v>0</v>
      </c>
    </row>
    <row r="39" spans="1:25" ht="57" customHeight="1" x14ac:dyDescent="0.25">
      <c r="A39" s="619"/>
      <c r="B39" s="622"/>
      <c r="C39" s="20" t="s">
        <v>76</v>
      </c>
      <c r="D39" s="27" t="s">
        <v>77</v>
      </c>
      <c r="E39" s="22" t="s">
        <v>74</v>
      </c>
      <c r="F39" s="22" t="s">
        <v>36</v>
      </c>
      <c r="G39" s="22" t="s">
        <v>78</v>
      </c>
      <c r="H39" s="22" t="s">
        <v>79</v>
      </c>
      <c r="I39" s="25" t="s">
        <v>80</v>
      </c>
      <c r="J39" s="28" t="s">
        <v>45</v>
      </c>
      <c r="K39" s="28" t="s">
        <v>46</v>
      </c>
      <c r="L39" s="22"/>
      <c r="M39" s="23">
        <v>2041110</v>
      </c>
      <c r="N39" s="23"/>
      <c r="O39" s="23">
        <f>P39+Q39</f>
        <v>2328902</v>
      </c>
      <c r="P39" s="23">
        <v>1872659</v>
      </c>
      <c r="Q39" s="23">
        <v>456243</v>
      </c>
      <c r="R39" s="23">
        <f>S39+T39</f>
        <v>2328902</v>
      </c>
      <c r="S39" s="23">
        <f>O39</f>
        <v>2328902</v>
      </c>
      <c r="T39" s="23"/>
      <c r="U39" s="23">
        <f>V39+W39</f>
        <v>2212457</v>
      </c>
      <c r="V39" s="23">
        <v>2212457</v>
      </c>
      <c r="W39" s="23"/>
      <c r="Y39" s="342">
        <f>M38+M45+M49</f>
        <v>3579940</v>
      </c>
    </row>
    <row r="40" spans="1:25" x14ac:dyDescent="0.25">
      <c r="A40" s="619"/>
      <c r="B40" s="622"/>
      <c r="C40" s="30"/>
      <c r="D40" s="27"/>
      <c r="E40" s="22"/>
      <c r="F40" s="22"/>
      <c r="G40" s="22"/>
      <c r="H40" s="22"/>
      <c r="I40" s="22"/>
      <c r="J40" s="22"/>
      <c r="K40" s="22"/>
      <c r="L40" s="22"/>
      <c r="M40" s="23"/>
      <c r="N40" s="23"/>
      <c r="O40" s="23">
        <f>SUM(P40:Q40)</f>
        <v>0</v>
      </c>
      <c r="P40" s="23"/>
      <c r="Q40" s="23">
        <v>0</v>
      </c>
      <c r="R40" s="23">
        <f>SUM(S40:T40)</f>
        <v>0</v>
      </c>
      <c r="S40" s="23"/>
      <c r="T40" s="23">
        <v>0</v>
      </c>
      <c r="U40" s="23">
        <f>SUM(V40:W40)</f>
        <v>0</v>
      </c>
      <c r="V40" s="23"/>
      <c r="W40" s="23">
        <v>0</v>
      </c>
    </row>
    <row r="41" spans="1:25" ht="15" customHeight="1" x14ac:dyDescent="0.25">
      <c r="A41" s="619"/>
      <c r="B41" s="622"/>
      <c r="C41" s="20"/>
      <c r="D41" s="27"/>
      <c r="E41" s="22"/>
      <c r="F41" s="22"/>
      <c r="G41" s="22"/>
      <c r="H41" s="22"/>
      <c r="I41" s="22"/>
      <c r="J41" s="22"/>
      <c r="K41" s="22"/>
      <c r="L41" s="22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25" ht="10.7" customHeight="1" x14ac:dyDescent="0.25">
      <c r="A42" s="619"/>
      <c r="B42" s="622"/>
      <c r="C42" s="30"/>
      <c r="D42" s="27"/>
      <c r="E42" s="22"/>
      <c r="F42" s="22"/>
      <c r="G42" s="22"/>
      <c r="H42" s="22"/>
      <c r="I42" s="22"/>
      <c r="J42" s="22"/>
      <c r="K42" s="22"/>
      <c r="L42" s="22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5" ht="21" customHeight="1" x14ac:dyDescent="0.25">
      <c r="A43" s="27" t="s">
        <v>81</v>
      </c>
      <c r="B43" s="20" t="s">
        <v>82</v>
      </c>
      <c r="C43" s="25"/>
      <c r="D43" s="22"/>
      <c r="E43" s="22"/>
      <c r="F43" s="22"/>
      <c r="G43" s="22"/>
      <c r="H43" s="22"/>
      <c r="I43" s="22"/>
      <c r="J43" s="22"/>
      <c r="K43" s="22"/>
      <c r="L43" s="22"/>
      <c r="M43" s="23">
        <f>SUM(M44:M46)</f>
        <v>1609850</v>
      </c>
      <c r="N43" s="23"/>
      <c r="O43" s="23">
        <f>SUM(O44+O45)</f>
        <v>1605058</v>
      </c>
      <c r="P43" s="23">
        <f>SUM(P44+P45)</f>
        <v>1605058</v>
      </c>
      <c r="Q43" s="23">
        <f t="shared" ref="Q43:V43" si="11">SUM(Q44+Q45)</f>
        <v>0</v>
      </c>
      <c r="R43" s="23">
        <f t="shared" si="11"/>
        <v>1689678</v>
      </c>
      <c r="S43" s="23">
        <f t="shared" si="11"/>
        <v>1689678</v>
      </c>
      <c r="T43" s="23">
        <f t="shared" si="11"/>
        <v>0</v>
      </c>
      <c r="U43" s="23">
        <f t="shared" si="11"/>
        <v>1789716</v>
      </c>
      <c r="V43" s="23">
        <f t="shared" si="11"/>
        <v>1789716</v>
      </c>
      <c r="W43" s="23">
        <f>SUM(W44:W46)</f>
        <v>0</v>
      </c>
    </row>
    <row r="44" spans="1:25" ht="47.25" customHeight="1" x14ac:dyDescent="0.25">
      <c r="A44" s="27" t="s">
        <v>83</v>
      </c>
      <c r="B44" s="20" t="s">
        <v>67</v>
      </c>
      <c r="C44" s="25"/>
      <c r="D44" s="31"/>
      <c r="E44" s="22" t="s">
        <v>68</v>
      </c>
      <c r="F44" s="22" t="s">
        <v>69</v>
      </c>
      <c r="G44" s="22" t="s">
        <v>70</v>
      </c>
      <c r="H44" s="22" t="s">
        <v>51</v>
      </c>
      <c r="I44" s="22"/>
      <c r="J44" s="22"/>
      <c r="K44" s="22"/>
      <c r="L44" s="22"/>
      <c r="M44" s="23">
        <v>77320</v>
      </c>
      <c r="N44" s="23"/>
      <c r="O44" s="23">
        <f>P44+Q44</f>
        <v>66232</v>
      </c>
      <c r="P44" s="23">
        <v>66232</v>
      </c>
      <c r="Q44" s="23">
        <v>0</v>
      </c>
      <c r="R44" s="23">
        <f>S44+T44</f>
        <v>68018</v>
      </c>
      <c r="S44" s="23">
        <v>68018</v>
      </c>
      <c r="T44" s="23">
        <v>0</v>
      </c>
      <c r="U44" s="23">
        <v>79653</v>
      </c>
      <c r="V44" s="23">
        <v>79653</v>
      </c>
      <c r="W44" s="23">
        <v>0</v>
      </c>
    </row>
    <row r="45" spans="1:25" ht="59.25" customHeight="1" x14ac:dyDescent="0.25">
      <c r="A45" s="27" t="s">
        <v>84</v>
      </c>
      <c r="B45" s="621" t="s">
        <v>73</v>
      </c>
      <c r="C45" s="20" t="s">
        <v>76</v>
      </c>
      <c r="D45" s="31" t="s">
        <v>77</v>
      </c>
      <c r="E45" s="22" t="s">
        <v>74</v>
      </c>
      <c r="F45" s="22" t="s">
        <v>36</v>
      </c>
      <c r="G45" s="22" t="s">
        <v>78</v>
      </c>
      <c r="H45" s="22" t="s">
        <v>51</v>
      </c>
      <c r="I45" s="22"/>
      <c r="J45" s="22"/>
      <c r="K45" s="22"/>
      <c r="L45" s="22"/>
      <c r="M45" s="23">
        <v>1532530</v>
      </c>
      <c r="N45" s="23"/>
      <c r="O45" s="23">
        <v>1538826</v>
      </c>
      <c r="P45" s="23">
        <v>1538826</v>
      </c>
      <c r="Q45" s="23">
        <v>0</v>
      </c>
      <c r="R45" s="23">
        <v>1621660</v>
      </c>
      <c r="S45" s="23">
        <v>1621660</v>
      </c>
      <c r="T45" s="23">
        <v>0</v>
      </c>
      <c r="U45" s="23">
        <v>1710063</v>
      </c>
      <c r="V45" s="23">
        <v>1710063</v>
      </c>
      <c r="W45" s="23">
        <v>0</v>
      </c>
    </row>
    <row r="46" spans="1:25" ht="19.350000000000001" customHeight="1" x14ac:dyDescent="0.25">
      <c r="A46" s="27"/>
      <c r="B46" s="623"/>
      <c r="C46" s="30"/>
      <c r="D46" s="27"/>
      <c r="E46" s="22"/>
      <c r="F46" s="22"/>
      <c r="G46" s="22"/>
      <c r="H46" s="22"/>
      <c r="I46" s="22"/>
      <c r="J46" s="22"/>
      <c r="K46" s="22"/>
      <c r="L46" s="22"/>
      <c r="M46" s="23"/>
      <c r="N46" s="23"/>
      <c r="O46" s="23">
        <f>SUM(P46:Q46)</f>
        <v>0</v>
      </c>
      <c r="P46" s="23"/>
      <c r="Q46" s="23">
        <v>0</v>
      </c>
      <c r="R46" s="23">
        <f>SUM(S46:T46)</f>
        <v>0</v>
      </c>
      <c r="S46" s="23"/>
      <c r="T46" s="23">
        <v>0</v>
      </c>
      <c r="U46" s="23">
        <f>SUM(V46:W46)</f>
        <v>0</v>
      </c>
      <c r="V46" s="23"/>
      <c r="W46" s="23">
        <v>0</v>
      </c>
    </row>
    <row r="47" spans="1:25" x14ac:dyDescent="0.25">
      <c r="A47" s="27" t="s">
        <v>85</v>
      </c>
      <c r="B47" s="20" t="s">
        <v>54</v>
      </c>
      <c r="C47" s="27"/>
      <c r="D47" s="22"/>
      <c r="E47" s="22"/>
      <c r="F47" s="22"/>
      <c r="G47" s="22"/>
      <c r="H47" s="22"/>
      <c r="I47" s="22"/>
      <c r="J47" s="22"/>
      <c r="K47" s="22"/>
      <c r="L47" s="22"/>
      <c r="M47" s="23">
        <f>SUM(M48:M50)</f>
        <v>7300</v>
      </c>
      <c r="N47" s="23"/>
      <c r="O47" s="23">
        <f>SUM(O48+O49)</f>
        <v>7665</v>
      </c>
      <c r="P47" s="23">
        <f t="shared" ref="P47:V47" si="12">SUM(P48+P49)</f>
        <v>7665</v>
      </c>
      <c r="Q47" s="23">
        <f t="shared" si="12"/>
        <v>0</v>
      </c>
      <c r="R47" s="23">
        <f t="shared" si="12"/>
        <v>8082</v>
      </c>
      <c r="S47" s="23">
        <f t="shared" si="12"/>
        <v>8082</v>
      </c>
      <c r="T47" s="23">
        <f t="shared" si="12"/>
        <v>0</v>
      </c>
      <c r="U47" s="23">
        <f t="shared" si="12"/>
        <v>8521</v>
      </c>
      <c r="V47" s="23">
        <f t="shared" si="12"/>
        <v>8521</v>
      </c>
      <c r="W47" s="23">
        <f>SUM(W48:W50)</f>
        <v>0</v>
      </c>
    </row>
    <row r="48" spans="1:25" ht="45" x14ac:dyDescent="0.25">
      <c r="A48" s="27" t="s">
        <v>86</v>
      </c>
      <c r="B48" s="20" t="s">
        <v>67</v>
      </c>
      <c r="C48" s="27"/>
      <c r="D48" s="22"/>
      <c r="E48" s="22" t="s">
        <v>68</v>
      </c>
      <c r="F48" s="22" t="s">
        <v>69</v>
      </c>
      <c r="G48" s="22" t="s">
        <v>70</v>
      </c>
      <c r="H48" s="22" t="s">
        <v>56</v>
      </c>
      <c r="I48" s="22"/>
      <c r="J48" s="22"/>
      <c r="K48" s="22"/>
      <c r="L48" s="22"/>
      <c r="M48" s="23">
        <v>1000</v>
      </c>
      <c r="N48" s="23"/>
      <c r="O48" s="23">
        <v>1050</v>
      </c>
      <c r="P48" s="23">
        <v>1050</v>
      </c>
      <c r="Q48" s="23">
        <v>0</v>
      </c>
      <c r="R48" s="23">
        <v>1103</v>
      </c>
      <c r="S48" s="23">
        <v>1103</v>
      </c>
      <c r="T48" s="23">
        <v>0</v>
      </c>
      <c r="U48" s="23">
        <v>1158</v>
      </c>
      <c r="V48" s="23">
        <v>1158</v>
      </c>
      <c r="W48" s="23">
        <v>0</v>
      </c>
    </row>
    <row r="49" spans="1:23" ht="67.5" x14ac:dyDescent="0.25">
      <c r="A49" s="27" t="s">
        <v>87</v>
      </c>
      <c r="B49" s="621" t="s">
        <v>73</v>
      </c>
      <c r="C49" s="20" t="s">
        <v>76</v>
      </c>
      <c r="D49" s="22" t="s">
        <v>77</v>
      </c>
      <c r="E49" s="22" t="s">
        <v>74</v>
      </c>
      <c r="F49" s="22" t="s">
        <v>36</v>
      </c>
      <c r="G49" s="22" t="s">
        <v>78</v>
      </c>
      <c r="H49" s="22" t="s">
        <v>56</v>
      </c>
      <c r="I49" s="22"/>
      <c r="J49" s="22"/>
      <c r="K49" s="22"/>
      <c r="L49" s="22"/>
      <c r="M49" s="23">
        <v>6300</v>
      </c>
      <c r="N49" s="23"/>
      <c r="O49" s="23">
        <f>P49+Q49</f>
        <v>6615</v>
      </c>
      <c r="P49" s="23">
        <v>6615</v>
      </c>
      <c r="Q49" s="23">
        <v>0</v>
      </c>
      <c r="R49" s="23">
        <f>S49+T49</f>
        <v>6979</v>
      </c>
      <c r="S49" s="23">
        <v>6979</v>
      </c>
      <c r="T49" s="23">
        <v>0</v>
      </c>
      <c r="U49" s="23">
        <f>V49+W49</f>
        <v>7363</v>
      </c>
      <c r="V49" s="23">
        <v>7363</v>
      </c>
      <c r="W49" s="23">
        <v>0</v>
      </c>
    </row>
    <row r="50" spans="1:23" x14ac:dyDescent="0.25">
      <c r="A50" s="27"/>
      <c r="B50" s="623"/>
      <c r="C50" s="30"/>
      <c r="D50" s="27"/>
      <c r="E50" s="22"/>
      <c r="F50" s="22"/>
      <c r="G50" s="22"/>
      <c r="H50" s="22"/>
      <c r="I50" s="22"/>
      <c r="J50" s="22"/>
      <c r="K50" s="22"/>
      <c r="L50" s="22"/>
      <c r="M50" s="23"/>
      <c r="N50" s="23"/>
      <c r="O50" s="23">
        <f>SUM(P50:Q50)</f>
        <v>0</v>
      </c>
      <c r="P50" s="23"/>
      <c r="Q50" s="23">
        <v>0</v>
      </c>
      <c r="R50" s="23">
        <f>SUM(S50:T50)</f>
        <v>0</v>
      </c>
      <c r="S50" s="23"/>
      <c r="T50" s="23">
        <v>0</v>
      </c>
      <c r="U50" s="23">
        <f>SUM(V50:W50)</f>
        <v>0</v>
      </c>
      <c r="V50" s="23"/>
      <c r="W50" s="23">
        <v>0</v>
      </c>
    </row>
    <row r="51" spans="1:23" ht="31.5" customHeight="1" x14ac:dyDescent="0.25">
      <c r="A51" s="632" t="s">
        <v>88</v>
      </c>
      <c r="B51" s="633"/>
      <c r="C51" s="633"/>
      <c r="D51" s="633"/>
      <c r="E51" s="633"/>
      <c r="F51" s="633"/>
      <c r="G51" s="633"/>
      <c r="H51" s="633"/>
      <c r="I51" s="633"/>
      <c r="J51" s="633"/>
      <c r="K51" s="633"/>
      <c r="L51" s="32"/>
      <c r="M51" s="33">
        <f>SUM(M52+M72)</f>
        <v>1857557</v>
      </c>
      <c r="N51" s="33">
        <f t="shared" ref="N51:W51" si="13">SUM(N52+N72)</f>
        <v>0</v>
      </c>
      <c r="O51" s="33">
        <f t="shared" si="13"/>
        <v>1886354</v>
      </c>
      <c r="P51" s="33">
        <f>SUM(P52+P72)</f>
        <v>1866104</v>
      </c>
      <c r="Q51" s="33">
        <f t="shared" si="13"/>
        <v>20250</v>
      </c>
      <c r="R51" s="33">
        <f t="shared" si="13"/>
        <v>1896354</v>
      </c>
      <c r="S51" s="33">
        <f t="shared" si="13"/>
        <v>1857557</v>
      </c>
      <c r="T51" s="33">
        <f t="shared" si="13"/>
        <v>0</v>
      </c>
      <c r="U51" s="33">
        <f t="shared" si="13"/>
        <v>1898229</v>
      </c>
      <c r="V51" s="33">
        <f t="shared" si="13"/>
        <v>1857557</v>
      </c>
      <c r="W51" s="33">
        <f t="shared" si="13"/>
        <v>0</v>
      </c>
    </row>
    <row r="52" spans="1:23" ht="45.75" customHeight="1" x14ac:dyDescent="0.25">
      <c r="A52" s="34" t="s">
        <v>89</v>
      </c>
      <c r="B52" s="20" t="s">
        <v>90</v>
      </c>
      <c r="C52" s="25"/>
      <c r="D52" s="25"/>
      <c r="E52" s="25"/>
      <c r="F52" s="25"/>
      <c r="G52" s="25"/>
      <c r="H52" s="25"/>
      <c r="I52" s="25"/>
      <c r="J52" s="25"/>
      <c r="K52" s="25"/>
      <c r="L52" s="32"/>
      <c r="M52" s="35">
        <v>1857557</v>
      </c>
      <c r="N52" s="35">
        <f>SUM(N53+N55+N56+N67+N68+N71)</f>
        <v>0</v>
      </c>
      <c r="O52" s="35">
        <f>P52+Q52</f>
        <v>1886354</v>
      </c>
      <c r="P52" s="35">
        <f>P53+P54+P55+P56+P67+P68</f>
        <v>1866104</v>
      </c>
      <c r="Q52" s="35">
        <f t="shared" ref="Q52:W52" si="14">Q53+Q54+Q55+Q56+Q67+Q71</f>
        <v>20250</v>
      </c>
      <c r="R52" s="35">
        <f t="shared" si="14"/>
        <v>1896354</v>
      </c>
      <c r="S52" s="35">
        <v>1857557</v>
      </c>
      <c r="T52" s="35">
        <f t="shared" si="14"/>
        <v>0</v>
      </c>
      <c r="U52" s="35">
        <f t="shared" si="14"/>
        <v>1898229</v>
      </c>
      <c r="V52" s="35">
        <v>1857557</v>
      </c>
      <c r="W52" s="35">
        <f t="shared" si="14"/>
        <v>0</v>
      </c>
    </row>
    <row r="53" spans="1:23" ht="47.25" customHeight="1" x14ac:dyDescent="0.25">
      <c r="A53" s="36" t="s">
        <v>91</v>
      </c>
      <c r="B53" s="20" t="s">
        <v>92</v>
      </c>
      <c r="C53" s="25"/>
      <c r="D53" s="25"/>
      <c r="E53" s="25" t="s">
        <v>68</v>
      </c>
      <c r="F53" s="25" t="s">
        <v>93</v>
      </c>
      <c r="G53" s="25" t="s">
        <v>291</v>
      </c>
      <c r="H53" s="25" t="s">
        <v>51</v>
      </c>
      <c r="I53" s="25"/>
      <c r="J53" s="25"/>
      <c r="K53" s="25" t="s">
        <v>99</v>
      </c>
      <c r="L53" s="32"/>
      <c r="M53" s="35">
        <v>10000</v>
      </c>
      <c r="N53" s="35"/>
      <c r="O53" s="35">
        <v>7500</v>
      </c>
      <c r="P53" s="35">
        <v>7500</v>
      </c>
      <c r="Q53" s="35">
        <v>0</v>
      </c>
      <c r="R53" s="35">
        <v>7500</v>
      </c>
      <c r="S53" s="35">
        <v>7500</v>
      </c>
      <c r="T53" s="35">
        <v>0</v>
      </c>
      <c r="U53" s="35">
        <v>9375</v>
      </c>
      <c r="V53" s="35">
        <v>9375</v>
      </c>
      <c r="W53" s="35">
        <v>0</v>
      </c>
    </row>
    <row r="54" spans="1:23" ht="47.25" customHeight="1" x14ac:dyDescent="0.25">
      <c r="A54" s="634" t="s">
        <v>94</v>
      </c>
      <c r="B54" s="636" t="s">
        <v>95</v>
      </c>
      <c r="C54" s="25"/>
      <c r="D54" s="25"/>
      <c r="E54" s="25" t="s">
        <v>37</v>
      </c>
      <c r="F54" s="25" t="s">
        <v>93</v>
      </c>
      <c r="G54" s="25" t="s">
        <v>96</v>
      </c>
      <c r="H54" s="25" t="s">
        <v>51</v>
      </c>
      <c r="I54" s="25" t="s">
        <v>97</v>
      </c>
      <c r="J54" s="25" t="s">
        <v>98</v>
      </c>
      <c r="K54" s="25" t="s">
        <v>99</v>
      </c>
      <c r="L54" s="32"/>
      <c r="M54" s="35">
        <v>400000</v>
      </c>
      <c r="N54" s="35"/>
      <c r="O54" s="35">
        <v>400000</v>
      </c>
      <c r="P54" s="35">
        <v>400000</v>
      </c>
      <c r="Q54" s="35"/>
      <c r="R54" s="35">
        <v>400000</v>
      </c>
      <c r="S54" s="35">
        <v>400000</v>
      </c>
      <c r="T54" s="35"/>
      <c r="U54" s="35">
        <v>400000</v>
      </c>
      <c r="V54" s="35">
        <v>400000</v>
      </c>
      <c r="W54" s="35"/>
    </row>
    <row r="55" spans="1:23" ht="183" customHeight="1" x14ac:dyDescent="0.25">
      <c r="A55" s="635"/>
      <c r="B55" s="637"/>
      <c r="C55" s="25"/>
      <c r="D55" s="25"/>
      <c r="E55" s="37" t="s">
        <v>37</v>
      </c>
      <c r="F55" s="25" t="s">
        <v>93</v>
      </c>
      <c r="G55" s="25" t="s">
        <v>292</v>
      </c>
      <c r="H55" s="25" t="s">
        <v>51</v>
      </c>
      <c r="I55" s="25" t="s">
        <v>101</v>
      </c>
      <c r="J55" s="25" t="s">
        <v>98</v>
      </c>
      <c r="K55" s="25" t="s">
        <v>99</v>
      </c>
      <c r="L55" s="32"/>
      <c r="M55" s="35">
        <v>1063000</v>
      </c>
      <c r="N55" s="35"/>
      <c r="O55" s="35">
        <v>1063000</v>
      </c>
      <c r="P55" s="35">
        <v>1063000</v>
      </c>
      <c r="Q55" s="35"/>
      <c r="R55" s="35">
        <v>1063000</v>
      </c>
      <c r="S55" s="35">
        <v>1063000</v>
      </c>
      <c r="T55" s="35">
        <v>0</v>
      </c>
      <c r="U55" s="35">
        <v>1063000</v>
      </c>
      <c r="V55" s="35">
        <v>1063000</v>
      </c>
      <c r="W55" s="35">
        <v>0</v>
      </c>
    </row>
    <row r="56" spans="1:23" ht="11.25" customHeight="1" x14ac:dyDescent="0.25">
      <c r="A56" s="638" t="s">
        <v>102</v>
      </c>
      <c r="B56" s="641" t="s">
        <v>103</v>
      </c>
      <c r="C56" s="241"/>
      <c r="D56" s="241"/>
      <c r="E56" s="241"/>
      <c r="F56" s="241"/>
      <c r="G56" s="241"/>
      <c r="H56" s="241"/>
      <c r="I56" s="241"/>
      <c r="J56" s="241"/>
      <c r="K56" s="241"/>
      <c r="L56" s="242"/>
      <c r="M56" s="244">
        <f>SUM(M57:M58)</f>
        <v>384557</v>
      </c>
      <c r="N56" s="244"/>
      <c r="O56" s="244">
        <f t="shared" ref="O56:W56" si="15">SUM(O57:O58)</f>
        <v>415854</v>
      </c>
      <c r="P56" s="244">
        <f t="shared" si="15"/>
        <v>395604</v>
      </c>
      <c r="Q56" s="244">
        <f t="shared" si="15"/>
        <v>20250</v>
      </c>
      <c r="R56" s="244">
        <f t="shared" si="15"/>
        <v>415854</v>
      </c>
      <c r="S56" s="244">
        <f>SUM(S57:S58)</f>
        <v>415854</v>
      </c>
      <c r="T56" s="244">
        <f t="shared" si="15"/>
        <v>0</v>
      </c>
      <c r="U56" s="244">
        <f t="shared" si="15"/>
        <v>415854</v>
      </c>
      <c r="V56" s="244">
        <f t="shared" si="15"/>
        <v>415854</v>
      </c>
      <c r="W56" s="244">
        <f t="shared" si="15"/>
        <v>0</v>
      </c>
    </row>
    <row r="57" spans="1:23" ht="12" customHeight="1" x14ac:dyDescent="0.25">
      <c r="A57" s="639"/>
      <c r="B57" s="639"/>
      <c r="C57" s="241"/>
      <c r="D57" s="241"/>
      <c r="E57" s="240"/>
      <c r="F57" s="240"/>
      <c r="G57" s="240"/>
      <c r="H57" s="240"/>
      <c r="I57" s="240"/>
      <c r="J57" s="241"/>
      <c r="K57" s="241"/>
      <c r="L57" s="242"/>
      <c r="M57" s="243"/>
      <c r="N57" s="243"/>
      <c r="O57" s="243">
        <f>SUM(P57:Q57)</f>
        <v>0</v>
      </c>
      <c r="P57" s="243">
        <v>0</v>
      </c>
      <c r="Q57" s="243">
        <v>0</v>
      </c>
      <c r="R57" s="244">
        <f>SUM(S57:T57)</f>
        <v>0</v>
      </c>
      <c r="S57" s="244">
        <v>0</v>
      </c>
      <c r="T57" s="243">
        <v>0</v>
      </c>
      <c r="U57" s="244">
        <f>SUM(V57:W57)</f>
        <v>0</v>
      </c>
      <c r="V57" s="244">
        <v>0</v>
      </c>
      <c r="W57" s="243">
        <v>0</v>
      </c>
    </row>
    <row r="58" spans="1:23" ht="12.75" customHeight="1" x14ac:dyDescent="0.25">
      <c r="A58" s="639"/>
      <c r="B58" s="639"/>
      <c r="C58" s="241"/>
      <c r="D58" s="241"/>
      <c r="E58" s="241"/>
      <c r="F58" s="241"/>
      <c r="G58" s="241"/>
      <c r="H58" s="241"/>
      <c r="I58" s="241"/>
      <c r="J58" s="241"/>
      <c r="K58" s="241"/>
      <c r="L58" s="242"/>
      <c r="M58" s="244">
        <f>M59+M63</f>
        <v>384557</v>
      </c>
      <c r="N58" s="244"/>
      <c r="O58" s="244">
        <f t="shared" ref="O58:W58" si="16">O59+O63</f>
        <v>415854</v>
      </c>
      <c r="P58" s="244">
        <f t="shared" si="16"/>
        <v>395604</v>
      </c>
      <c r="Q58" s="244">
        <f t="shared" si="16"/>
        <v>20250</v>
      </c>
      <c r="R58" s="244">
        <f t="shared" si="16"/>
        <v>415854</v>
      </c>
      <c r="S58" s="244">
        <f t="shared" si="16"/>
        <v>415854</v>
      </c>
      <c r="T58" s="244">
        <f t="shared" si="16"/>
        <v>0</v>
      </c>
      <c r="U58" s="244">
        <f t="shared" si="16"/>
        <v>415854</v>
      </c>
      <c r="V58" s="244">
        <f t="shared" si="16"/>
        <v>415854</v>
      </c>
      <c r="W58" s="244">
        <f t="shared" si="16"/>
        <v>0</v>
      </c>
    </row>
    <row r="59" spans="1:23" ht="13.5" customHeight="1" x14ac:dyDescent="0.25">
      <c r="A59" s="639"/>
      <c r="B59" s="639"/>
      <c r="C59" s="241"/>
      <c r="D59" s="241"/>
      <c r="E59" s="241" t="s">
        <v>104</v>
      </c>
      <c r="F59" s="241" t="s">
        <v>68</v>
      </c>
      <c r="G59" s="241" t="s">
        <v>105</v>
      </c>
      <c r="H59" s="241" t="s">
        <v>51</v>
      </c>
      <c r="I59" s="241" t="s">
        <v>106</v>
      </c>
      <c r="J59" s="241" t="s">
        <v>98</v>
      </c>
      <c r="K59" s="241" t="s">
        <v>99</v>
      </c>
      <c r="L59" s="242"/>
      <c r="M59" s="376">
        <f>SUM(M60:M61)</f>
        <v>225400</v>
      </c>
      <c r="N59" s="244"/>
      <c r="O59" s="244">
        <f>P59+Q59</f>
        <v>236447</v>
      </c>
      <c r="P59" s="244">
        <f>P60+P61</f>
        <v>236447</v>
      </c>
      <c r="Q59" s="244">
        <f t="shared" ref="Q59:W59" si="17">SUM(Q60:Q61)</f>
        <v>0</v>
      </c>
      <c r="R59" s="244">
        <f>S59+T59</f>
        <v>236447</v>
      </c>
      <c r="S59" s="244">
        <f>S60+S61</f>
        <v>236447</v>
      </c>
      <c r="T59" s="244">
        <f t="shared" si="17"/>
        <v>0</v>
      </c>
      <c r="U59" s="244">
        <f>V59+W59</f>
        <v>236447</v>
      </c>
      <c r="V59" s="244">
        <f>V60+V61</f>
        <v>236447</v>
      </c>
      <c r="W59" s="244">
        <f t="shared" si="17"/>
        <v>0</v>
      </c>
    </row>
    <row r="60" spans="1:23" ht="17.25" customHeight="1" x14ac:dyDescent="0.25">
      <c r="A60" s="639"/>
      <c r="B60" s="639"/>
      <c r="C60" s="241"/>
      <c r="D60" s="241"/>
      <c r="E60" s="642" t="s">
        <v>107</v>
      </c>
      <c r="F60" s="643"/>
      <c r="G60" s="644"/>
      <c r="H60" s="241"/>
      <c r="I60" s="241" t="s">
        <v>106</v>
      </c>
      <c r="J60" s="241" t="s">
        <v>98</v>
      </c>
      <c r="K60" s="241" t="s">
        <v>99</v>
      </c>
      <c r="L60" s="242"/>
      <c r="M60" s="344">
        <v>198400</v>
      </c>
      <c r="N60" s="243"/>
      <c r="O60" s="243">
        <f>P60+Q60</f>
        <v>209312</v>
      </c>
      <c r="P60" s="243">
        <v>209312</v>
      </c>
      <c r="Q60" s="243">
        <v>0</v>
      </c>
      <c r="R60" s="244">
        <f>S60+T60</f>
        <v>209312</v>
      </c>
      <c r="S60" s="244">
        <f>P60</f>
        <v>209312</v>
      </c>
      <c r="T60" s="243">
        <v>0</v>
      </c>
      <c r="U60" s="244">
        <f>V60+W60</f>
        <v>209312</v>
      </c>
      <c r="V60" s="244">
        <f>S60</f>
        <v>209312</v>
      </c>
      <c r="W60" s="243">
        <v>0</v>
      </c>
    </row>
    <row r="61" spans="1:23" ht="12" customHeight="1" x14ac:dyDescent="0.25">
      <c r="A61" s="639"/>
      <c r="B61" s="639"/>
      <c r="C61" s="241"/>
      <c r="D61" s="241"/>
      <c r="E61" s="642" t="s">
        <v>108</v>
      </c>
      <c r="F61" s="643"/>
      <c r="G61" s="644"/>
      <c r="H61" s="241"/>
      <c r="I61" s="241" t="s">
        <v>106</v>
      </c>
      <c r="J61" s="241" t="s">
        <v>98</v>
      </c>
      <c r="K61" s="241" t="s">
        <v>99</v>
      </c>
      <c r="L61" s="242"/>
      <c r="M61" s="344">
        <v>27000</v>
      </c>
      <c r="N61" s="243"/>
      <c r="O61" s="243">
        <f>P61+Q61</f>
        <v>27135</v>
      </c>
      <c r="P61" s="243">
        <v>27135</v>
      </c>
      <c r="Q61" s="243">
        <v>0</v>
      </c>
      <c r="R61" s="244">
        <f>S61+T61</f>
        <v>27135</v>
      </c>
      <c r="S61" s="244">
        <f>P61</f>
        <v>27135</v>
      </c>
      <c r="T61" s="243">
        <v>0</v>
      </c>
      <c r="U61" s="244">
        <f>V61+W61</f>
        <v>27135</v>
      </c>
      <c r="V61" s="244">
        <f>S61</f>
        <v>27135</v>
      </c>
      <c r="W61" s="243">
        <v>0</v>
      </c>
    </row>
    <row r="62" spans="1:23" ht="9.75" customHeight="1" x14ac:dyDescent="0.25">
      <c r="A62" s="639"/>
      <c r="B62" s="639"/>
      <c r="C62" s="241"/>
      <c r="D62" s="241"/>
      <c r="E62" s="241" t="s">
        <v>104</v>
      </c>
      <c r="F62" s="241" t="s">
        <v>68</v>
      </c>
      <c r="G62" s="241"/>
      <c r="H62" s="241" t="s">
        <v>51</v>
      </c>
      <c r="I62" s="241"/>
      <c r="J62" s="241"/>
      <c r="K62" s="241"/>
      <c r="L62" s="242"/>
      <c r="M62" s="243"/>
      <c r="N62" s="243"/>
      <c r="O62" s="243">
        <f>SUM(P62:Q62)</f>
        <v>0</v>
      </c>
      <c r="P62" s="243"/>
      <c r="Q62" s="243">
        <v>0</v>
      </c>
      <c r="R62" s="244">
        <f>SUM(S62:T62)</f>
        <v>0</v>
      </c>
      <c r="S62" s="244"/>
      <c r="T62" s="243">
        <v>0</v>
      </c>
      <c r="U62" s="244">
        <f>SUM(V62:W62)</f>
        <v>0</v>
      </c>
      <c r="V62" s="244"/>
      <c r="W62" s="243">
        <v>0</v>
      </c>
    </row>
    <row r="63" spans="1:23" ht="11.25" customHeight="1" x14ac:dyDescent="0.25">
      <c r="A63" s="639"/>
      <c r="B63" s="639"/>
      <c r="C63" s="241"/>
      <c r="D63" s="241"/>
      <c r="E63" s="241" t="s">
        <v>104</v>
      </c>
      <c r="F63" s="241" t="s">
        <v>68</v>
      </c>
      <c r="G63" s="241" t="s">
        <v>105</v>
      </c>
      <c r="H63" s="241" t="s">
        <v>51</v>
      </c>
      <c r="I63" s="241"/>
      <c r="J63" s="241"/>
      <c r="K63" s="241"/>
      <c r="L63" s="242"/>
      <c r="M63" s="344">
        <f>M64+M66+M65+M71</f>
        <v>159157</v>
      </c>
      <c r="N63" s="243"/>
      <c r="O63" s="243">
        <f>O64+O66+O65+O71</f>
        <v>179407</v>
      </c>
      <c r="P63" s="243">
        <f>P64+P66+P65+P71</f>
        <v>159157</v>
      </c>
      <c r="Q63" s="243">
        <f>Q64+Q66+Q65</f>
        <v>20250</v>
      </c>
      <c r="R63" s="243">
        <f>R64+R66+R65+R71</f>
        <v>179407</v>
      </c>
      <c r="S63" s="243">
        <f>S64+S66+S65+S71</f>
        <v>179407</v>
      </c>
      <c r="T63" s="243">
        <f>T64+T66+T65</f>
        <v>0</v>
      </c>
      <c r="U63" s="243">
        <f>U64+U66+U65+U71</f>
        <v>179407</v>
      </c>
      <c r="V63" s="243">
        <f>V64+V66+V65+V71</f>
        <v>179407</v>
      </c>
      <c r="W63" s="243">
        <f>W64+W66+W65</f>
        <v>0</v>
      </c>
    </row>
    <row r="64" spans="1:23" ht="14.25" customHeight="1" x14ac:dyDescent="0.25">
      <c r="A64" s="639"/>
      <c r="B64" s="639"/>
      <c r="C64" s="241"/>
      <c r="D64" s="241"/>
      <c r="E64" s="642" t="s">
        <v>109</v>
      </c>
      <c r="F64" s="645"/>
      <c r="G64" s="646"/>
      <c r="H64" s="241"/>
      <c r="I64" s="647" t="s">
        <v>106</v>
      </c>
      <c r="J64" s="647" t="s">
        <v>98</v>
      </c>
      <c r="K64" s="647" t="s">
        <v>99</v>
      </c>
      <c r="L64" s="242"/>
      <c r="M64" s="344">
        <v>10000</v>
      </c>
      <c r="N64" s="243"/>
      <c r="O64" s="243">
        <v>10000</v>
      </c>
      <c r="P64" s="243">
        <v>10000</v>
      </c>
      <c r="Q64" s="243"/>
      <c r="R64" s="243">
        <v>10000</v>
      </c>
      <c r="S64" s="243">
        <v>10000</v>
      </c>
      <c r="T64" s="243"/>
      <c r="U64" s="243">
        <v>10000</v>
      </c>
      <c r="V64" s="243">
        <v>10000</v>
      </c>
      <c r="W64" s="243"/>
    </row>
    <row r="65" spans="1:23" ht="11.25" customHeight="1" x14ac:dyDescent="0.25">
      <c r="A65" s="639"/>
      <c r="B65" s="639"/>
      <c r="C65" s="241"/>
      <c r="D65" s="241"/>
      <c r="E65" s="642" t="s">
        <v>110</v>
      </c>
      <c r="F65" s="643"/>
      <c r="G65" s="644"/>
      <c r="H65" s="241"/>
      <c r="I65" s="648"/>
      <c r="J65" s="648"/>
      <c r="K65" s="648"/>
      <c r="L65" s="242"/>
      <c r="M65" s="344"/>
      <c r="N65" s="243"/>
      <c r="O65" s="243"/>
      <c r="P65" s="243"/>
      <c r="Q65" s="243"/>
      <c r="R65" s="243">
        <f>S65+T65</f>
        <v>0</v>
      </c>
      <c r="S65" s="244"/>
      <c r="T65" s="243">
        <v>0</v>
      </c>
      <c r="U65" s="243">
        <f>V65+W65</f>
        <v>0</v>
      </c>
      <c r="V65" s="244"/>
      <c r="W65" s="243">
        <v>0</v>
      </c>
    </row>
    <row r="66" spans="1:23" ht="11.25" customHeight="1" x14ac:dyDescent="0.25">
      <c r="A66" s="640"/>
      <c r="B66" s="640"/>
      <c r="C66" s="241"/>
      <c r="D66" s="241"/>
      <c r="E66" s="642" t="s">
        <v>111</v>
      </c>
      <c r="F66" s="643"/>
      <c r="G66" s="644"/>
      <c r="H66" s="241"/>
      <c r="I66" s="649"/>
      <c r="J66" s="649"/>
      <c r="K66" s="649"/>
      <c r="L66" s="242"/>
      <c r="M66" s="344">
        <v>139157</v>
      </c>
      <c r="N66" s="243"/>
      <c r="O66" s="243">
        <f>P66+Q66</f>
        <v>159407</v>
      </c>
      <c r="P66" s="243">
        <v>139157</v>
      </c>
      <c r="Q66" s="243">
        <v>20250</v>
      </c>
      <c r="R66" s="243">
        <f>S66+T66</f>
        <v>159407</v>
      </c>
      <c r="S66" s="244">
        <v>159407</v>
      </c>
      <c r="T66" s="243">
        <v>0</v>
      </c>
      <c r="U66" s="243">
        <f>V66+W66</f>
        <v>159407</v>
      </c>
      <c r="V66" s="244">
        <v>159407</v>
      </c>
      <c r="W66" s="243">
        <v>0</v>
      </c>
    </row>
    <row r="67" spans="1:23" ht="21.75" customHeight="1" x14ac:dyDescent="0.25">
      <c r="A67" s="36" t="s">
        <v>112</v>
      </c>
      <c r="B67" s="20" t="s">
        <v>113</v>
      </c>
      <c r="C67" s="25"/>
      <c r="D67" s="25"/>
      <c r="E67" s="25" t="s">
        <v>104</v>
      </c>
      <c r="F67" s="25" t="s">
        <v>68</v>
      </c>
      <c r="G67" s="25" t="s">
        <v>114</v>
      </c>
      <c r="H67" s="25" t="s">
        <v>51</v>
      </c>
      <c r="I67" s="39" t="s">
        <v>106</v>
      </c>
      <c r="J67" s="39" t="s">
        <v>98</v>
      </c>
      <c r="K67" s="39" t="s">
        <v>99</v>
      </c>
      <c r="L67" s="32"/>
      <c r="M67" s="38"/>
      <c r="N67" s="38"/>
      <c r="O67" s="38">
        <f>P67+Q67</f>
        <v>0</v>
      </c>
      <c r="P67" s="38"/>
      <c r="Q67" s="38"/>
      <c r="R67" s="38">
        <f>S67+T67</f>
        <v>0</v>
      </c>
      <c r="S67" s="35"/>
      <c r="T67" s="38">
        <v>0</v>
      </c>
      <c r="U67" s="38">
        <f>V67+W67</f>
        <v>0</v>
      </c>
      <c r="V67" s="35"/>
      <c r="W67" s="38">
        <v>0</v>
      </c>
    </row>
    <row r="68" spans="1:23" ht="89.25" customHeight="1" x14ac:dyDescent="0.25">
      <c r="A68" s="36" t="s">
        <v>115</v>
      </c>
      <c r="B68" s="20" t="s">
        <v>116</v>
      </c>
      <c r="C68" s="25"/>
      <c r="D68" s="25"/>
      <c r="E68" s="25"/>
      <c r="F68" s="25"/>
      <c r="G68" s="25"/>
      <c r="H68" s="25"/>
      <c r="I68" s="40"/>
      <c r="J68" s="40"/>
      <c r="K68" s="40"/>
      <c r="L68" s="32"/>
      <c r="M68" s="38">
        <f>SUM(M69:M70)</f>
        <v>0</v>
      </c>
      <c r="N68" s="38"/>
      <c r="O68" s="38">
        <f t="shared" ref="O68:W68" si="18">SUM(O69:O70)</f>
        <v>0</v>
      </c>
      <c r="P68" s="38">
        <f t="shared" si="18"/>
        <v>0</v>
      </c>
      <c r="Q68" s="38">
        <f t="shared" si="18"/>
        <v>0</v>
      </c>
      <c r="R68" s="38">
        <f t="shared" si="18"/>
        <v>0</v>
      </c>
      <c r="S68" s="38">
        <f t="shared" si="18"/>
        <v>0</v>
      </c>
      <c r="T68" s="38">
        <f t="shared" si="18"/>
        <v>0</v>
      </c>
      <c r="U68" s="38">
        <f t="shared" si="18"/>
        <v>0</v>
      </c>
      <c r="V68" s="38">
        <f t="shared" si="18"/>
        <v>0</v>
      </c>
      <c r="W68" s="38">
        <f t="shared" si="18"/>
        <v>0</v>
      </c>
    </row>
    <row r="69" spans="1:23" ht="15.75" hidden="1" customHeight="1" x14ac:dyDescent="0.25">
      <c r="A69" s="36"/>
      <c r="B69" s="20" t="s">
        <v>117</v>
      </c>
      <c r="C69" s="25"/>
      <c r="D69" s="25"/>
      <c r="E69" s="25" t="s">
        <v>104</v>
      </c>
      <c r="F69" s="25" t="s">
        <v>68</v>
      </c>
      <c r="G69" s="25" t="s">
        <v>118</v>
      </c>
      <c r="H69" s="25" t="s">
        <v>51</v>
      </c>
      <c r="I69" s="41"/>
      <c r="J69" s="41"/>
      <c r="K69" s="41"/>
      <c r="L69" s="32"/>
      <c r="M69" s="38"/>
      <c r="N69" s="38"/>
      <c r="O69" s="38">
        <f>SUM(P69:Q69)</f>
        <v>0</v>
      </c>
      <c r="P69" s="38"/>
      <c r="Q69" s="38">
        <v>0</v>
      </c>
      <c r="R69" s="35">
        <f>SUM(S69:T69)</f>
        <v>0</v>
      </c>
      <c r="S69" s="35"/>
      <c r="T69" s="38">
        <v>0</v>
      </c>
      <c r="U69" s="35">
        <f>SUM(V69:W69)</f>
        <v>0</v>
      </c>
      <c r="V69" s="35"/>
      <c r="W69" s="38">
        <v>0</v>
      </c>
    </row>
    <row r="70" spans="1:23" ht="15.75" hidden="1" customHeight="1" x14ac:dyDescent="0.25">
      <c r="A70" s="36"/>
      <c r="B70" s="20"/>
      <c r="C70" s="25"/>
      <c r="D70" s="25"/>
      <c r="E70" s="25" t="s">
        <v>104</v>
      </c>
      <c r="F70" s="25" t="s">
        <v>119</v>
      </c>
      <c r="G70" s="25" t="s">
        <v>118</v>
      </c>
      <c r="H70" s="25" t="s">
        <v>51</v>
      </c>
      <c r="I70" s="25"/>
      <c r="J70" s="25"/>
      <c r="K70" s="25"/>
      <c r="L70" s="32"/>
      <c r="M70" s="38"/>
      <c r="N70" s="38"/>
      <c r="O70" s="38">
        <f>SUM(P70:Q70)</f>
        <v>0</v>
      </c>
      <c r="P70" s="38"/>
      <c r="Q70" s="38">
        <v>0</v>
      </c>
      <c r="R70" s="35">
        <f>SUM(S70:T70)</f>
        <v>0</v>
      </c>
      <c r="S70" s="35"/>
      <c r="T70" s="38">
        <v>0</v>
      </c>
      <c r="U70" s="35">
        <f>SUM(V70:W70)</f>
        <v>0</v>
      </c>
      <c r="V70" s="35"/>
      <c r="W70" s="38">
        <v>0</v>
      </c>
    </row>
    <row r="71" spans="1:23" ht="28.5" customHeight="1" x14ac:dyDescent="0.25">
      <c r="A71" s="36" t="s">
        <v>120</v>
      </c>
      <c r="B71" s="20" t="s">
        <v>121</v>
      </c>
      <c r="C71" s="25"/>
      <c r="D71" s="25"/>
      <c r="E71" s="25" t="s">
        <v>104</v>
      </c>
      <c r="F71" s="25" t="s">
        <v>68</v>
      </c>
      <c r="G71" s="25" t="s">
        <v>122</v>
      </c>
      <c r="H71" s="25" t="s">
        <v>51</v>
      </c>
      <c r="I71" s="39" t="s">
        <v>106</v>
      </c>
      <c r="J71" s="39" t="s">
        <v>98</v>
      </c>
      <c r="K71" s="39" t="s">
        <v>99</v>
      </c>
      <c r="L71" s="32"/>
      <c r="M71" s="38">
        <v>10000</v>
      </c>
      <c r="N71" s="38"/>
      <c r="O71" s="38">
        <f>SUM(P71:Q71)</f>
        <v>10000</v>
      </c>
      <c r="P71" s="38">
        <v>10000</v>
      </c>
      <c r="Q71" s="38">
        <v>0</v>
      </c>
      <c r="R71" s="35">
        <f>SUM(S71:T71)</f>
        <v>10000</v>
      </c>
      <c r="S71" s="35">
        <v>10000</v>
      </c>
      <c r="T71" s="38">
        <v>0</v>
      </c>
      <c r="U71" s="35">
        <f>SUM(V71:W71)</f>
        <v>10000</v>
      </c>
      <c r="V71" s="35">
        <v>10000</v>
      </c>
      <c r="W71" s="38">
        <v>0</v>
      </c>
    </row>
    <row r="72" spans="1:23" ht="23.25" customHeight="1" x14ac:dyDescent="0.25">
      <c r="A72" s="36" t="s">
        <v>123</v>
      </c>
      <c r="B72" s="20" t="s">
        <v>124</v>
      </c>
      <c r="C72" s="25"/>
      <c r="D72" s="25"/>
      <c r="E72" s="25"/>
      <c r="F72" s="42"/>
      <c r="G72" s="42"/>
      <c r="H72" s="25"/>
      <c r="I72" s="25"/>
      <c r="J72" s="25"/>
      <c r="K72" s="25"/>
      <c r="L72" s="32"/>
      <c r="M72" s="38">
        <f>SUM(M73:M74)</f>
        <v>0</v>
      </c>
      <c r="N72" s="38"/>
      <c r="O72" s="38">
        <f t="shared" ref="O72:W72" si="19">SUM(O73:O74)</f>
        <v>0</v>
      </c>
      <c r="P72" s="38">
        <f t="shared" si="19"/>
        <v>0</v>
      </c>
      <c r="Q72" s="38">
        <f t="shared" si="19"/>
        <v>0</v>
      </c>
      <c r="R72" s="38">
        <f t="shared" si="19"/>
        <v>0</v>
      </c>
      <c r="S72" s="38">
        <f t="shared" si="19"/>
        <v>0</v>
      </c>
      <c r="T72" s="38">
        <f t="shared" si="19"/>
        <v>0</v>
      </c>
      <c r="U72" s="38">
        <f t="shared" si="19"/>
        <v>0</v>
      </c>
      <c r="V72" s="38">
        <f t="shared" si="19"/>
        <v>0</v>
      </c>
      <c r="W72" s="38">
        <f t="shared" si="19"/>
        <v>0</v>
      </c>
    </row>
    <row r="73" spans="1:23" x14ac:dyDescent="0.25">
      <c r="A73" s="27"/>
      <c r="B73" s="20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17">
        <v>0</v>
      </c>
      <c r="N73" s="17"/>
      <c r="O73" s="17">
        <f>SUM(P73:Q73)</f>
        <v>0</v>
      </c>
      <c r="P73" s="17">
        <f>SUM(M73)</f>
        <v>0</v>
      </c>
      <c r="Q73" s="17">
        <v>0</v>
      </c>
      <c r="R73" s="17">
        <f>SUM(S73:T73)</f>
        <v>0</v>
      </c>
      <c r="S73" s="17">
        <v>0</v>
      </c>
      <c r="T73" s="17">
        <v>0</v>
      </c>
      <c r="U73" s="17">
        <f>SUM(V73:W73)</f>
        <v>0</v>
      </c>
      <c r="V73" s="17">
        <v>0</v>
      </c>
      <c r="W73" s="17">
        <v>0</v>
      </c>
    </row>
    <row r="74" spans="1:23" ht="25.35" hidden="1" customHeight="1" x14ac:dyDescent="0.25">
      <c r="A74" s="27"/>
      <c r="B74" s="20"/>
      <c r="C74" s="22"/>
      <c r="D74" s="22"/>
      <c r="E74" s="22"/>
      <c r="F74" s="22"/>
      <c r="G74" s="22"/>
      <c r="H74" s="22"/>
      <c r="I74" s="22"/>
      <c r="J74" s="22"/>
      <c r="K74" s="22"/>
      <c r="L74" s="43"/>
      <c r="M74" s="44"/>
      <c r="N74" s="44"/>
      <c r="O74" s="17">
        <f>SUM(P74:Q74)</f>
        <v>0</v>
      </c>
      <c r="P74" s="44"/>
      <c r="Q74" s="44">
        <v>0</v>
      </c>
      <c r="R74" s="17">
        <f>SUM(S74:T74)</f>
        <v>0</v>
      </c>
      <c r="S74" s="44"/>
      <c r="T74" s="44">
        <v>0</v>
      </c>
      <c r="U74" s="17">
        <f>SUM(V74:W74)</f>
        <v>0</v>
      </c>
      <c r="V74" s="44"/>
      <c r="W74" s="44">
        <v>0</v>
      </c>
    </row>
    <row r="75" spans="1:23" ht="25.5" customHeight="1" x14ac:dyDescent="0.25">
      <c r="A75" s="590" t="s">
        <v>125</v>
      </c>
      <c r="B75" s="661"/>
      <c r="C75" s="661"/>
      <c r="D75" s="661"/>
      <c r="E75" s="661"/>
      <c r="F75" s="661"/>
      <c r="G75" s="661"/>
      <c r="H75" s="661"/>
      <c r="I75" s="661"/>
      <c r="J75" s="661"/>
      <c r="K75" s="661"/>
      <c r="L75" s="45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</row>
    <row r="76" spans="1:23" x14ac:dyDescent="0.25">
      <c r="A76" s="32" t="s">
        <v>126</v>
      </c>
      <c r="B76" s="32" t="s">
        <v>127</v>
      </c>
      <c r="C76" s="22"/>
      <c r="D76" s="22"/>
      <c r="E76" s="22"/>
      <c r="F76" s="22"/>
      <c r="G76" s="22"/>
      <c r="H76" s="22"/>
      <c r="I76" s="22"/>
      <c r="J76" s="22"/>
      <c r="K76" s="22"/>
      <c r="L76" s="47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</row>
    <row r="77" spans="1:23" ht="67.5" x14ac:dyDescent="0.25">
      <c r="A77" s="27" t="s">
        <v>128</v>
      </c>
      <c r="B77" s="36" t="s">
        <v>129</v>
      </c>
      <c r="C77" s="27"/>
      <c r="D77" s="27"/>
      <c r="E77" s="27"/>
      <c r="F77" s="27"/>
      <c r="G77" s="27"/>
      <c r="H77" s="27"/>
      <c r="I77" s="27"/>
      <c r="J77" s="27"/>
      <c r="K77" s="27"/>
      <c r="L77" s="22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1:23" x14ac:dyDescent="0.25">
      <c r="A78" s="27" t="s">
        <v>130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1:23" x14ac:dyDescent="0.25">
      <c r="A79" s="27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1:23" ht="22.5" x14ac:dyDescent="0.25">
      <c r="A80" s="27" t="s">
        <v>131</v>
      </c>
      <c r="B80" s="20" t="s">
        <v>132</v>
      </c>
      <c r="C80" s="49" t="s">
        <v>35</v>
      </c>
      <c r="D80" s="22"/>
      <c r="E80" s="22"/>
      <c r="F80" s="22"/>
      <c r="G80" s="22"/>
      <c r="H80" s="22"/>
      <c r="I80" s="22"/>
      <c r="J80" s="22"/>
      <c r="K80" s="22"/>
      <c r="L80" s="22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1:23" x14ac:dyDescent="0.25">
      <c r="A81" s="27" t="s">
        <v>133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 x14ac:dyDescent="0.25">
      <c r="A82" s="27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1:23" ht="22.5" x14ac:dyDescent="0.25">
      <c r="A83" s="27" t="s">
        <v>134</v>
      </c>
      <c r="B83" s="20" t="s">
        <v>135</v>
      </c>
      <c r="C83" s="49" t="s">
        <v>35</v>
      </c>
      <c r="D83" s="22"/>
      <c r="E83" s="22"/>
      <c r="F83" s="22"/>
      <c r="G83" s="22"/>
      <c r="H83" s="22"/>
      <c r="I83" s="22"/>
      <c r="J83" s="22"/>
      <c r="K83" s="22"/>
      <c r="L83" s="22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1:23" x14ac:dyDescent="0.25">
      <c r="A84" s="27" t="s">
        <v>136</v>
      </c>
      <c r="B84" s="20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1:23" x14ac:dyDescent="0.25">
      <c r="A85" s="27" t="s">
        <v>137</v>
      </c>
      <c r="B85" s="32" t="s">
        <v>138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1:23" ht="67.5" x14ac:dyDescent="0.25">
      <c r="A86" s="27" t="s">
        <v>139</v>
      </c>
      <c r="B86" s="36" t="s">
        <v>140</v>
      </c>
      <c r="C86" s="27"/>
      <c r="D86" s="27"/>
      <c r="E86" s="27"/>
      <c r="F86" s="27"/>
      <c r="G86" s="27"/>
      <c r="H86" s="27"/>
      <c r="I86" s="27"/>
      <c r="J86" s="27"/>
      <c r="K86" s="22"/>
      <c r="L86" s="22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1:23" x14ac:dyDescent="0.25">
      <c r="A87" s="27" t="s">
        <v>130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1:23" x14ac:dyDescent="0.25">
      <c r="A88" s="27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1:23" ht="22.5" x14ac:dyDescent="0.25">
      <c r="A89" s="27" t="s">
        <v>141</v>
      </c>
      <c r="B89" s="20" t="s">
        <v>142</v>
      </c>
      <c r="C89" s="49" t="s">
        <v>35</v>
      </c>
      <c r="D89" s="22"/>
      <c r="E89" s="22"/>
      <c r="F89" s="22"/>
      <c r="G89" s="22"/>
      <c r="H89" s="22"/>
      <c r="I89" s="22"/>
      <c r="J89" s="22"/>
      <c r="K89" s="22"/>
      <c r="L89" s="22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3" x14ac:dyDescent="0.25">
      <c r="A90" s="27" t="s">
        <v>143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3" x14ac:dyDescent="0.25">
      <c r="A91" s="27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ht="22.5" x14ac:dyDescent="0.25">
      <c r="A92" s="27" t="s">
        <v>144</v>
      </c>
      <c r="B92" s="20" t="s">
        <v>145</v>
      </c>
      <c r="C92" s="49" t="s">
        <v>35</v>
      </c>
      <c r="D92" s="22"/>
      <c r="E92" s="22"/>
      <c r="F92" s="22"/>
      <c r="G92" s="22"/>
      <c r="H92" s="22"/>
      <c r="I92" s="22"/>
      <c r="J92" s="22"/>
      <c r="K92" s="22"/>
      <c r="L92" s="22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x14ac:dyDescent="0.25">
      <c r="A93" s="27" t="s">
        <v>146</v>
      </c>
      <c r="B93" s="20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1:23" x14ac:dyDescent="0.25">
      <c r="A94" s="27"/>
      <c r="B94" s="20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1:23" x14ac:dyDescent="0.25">
      <c r="A95" s="27"/>
      <c r="B95" s="20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1:23" ht="16.5" hidden="1" customHeight="1" x14ac:dyDescent="0.25">
      <c r="A96" s="32" t="s">
        <v>147</v>
      </c>
      <c r="B96" s="632" t="s">
        <v>148</v>
      </c>
      <c r="C96" s="633"/>
      <c r="D96" s="633"/>
      <c r="E96" s="633"/>
      <c r="F96" s="633"/>
      <c r="G96" s="633"/>
      <c r="H96" s="633"/>
      <c r="I96" s="633"/>
      <c r="J96" s="633"/>
      <c r="K96" s="633"/>
      <c r="L96" s="45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</row>
    <row r="97" spans="1:23" hidden="1" x14ac:dyDescent="0.25">
      <c r="A97" s="27" t="s">
        <v>149</v>
      </c>
      <c r="B97" s="20"/>
      <c r="C97" s="49" t="s">
        <v>35</v>
      </c>
      <c r="D97" s="22"/>
      <c r="E97" s="22"/>
      <c r="F97" s="22"/>
      <c r="G97" s="22"/>
      <c r="H97" s="22"/>
      <c r="I97" s="22"/>
      <c r="J97" s="22"/>
      <c r="K97" s="22"/>
      <c r="L97" s="22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1:23" hidden="1" x14ac:dyDescent="0.25">
      <c r="A98" s="27" t="s">
        <v>150</v>
      </c>
      <c r="B98" s="20"/>
      <c r="C98" s="49" t="s">
        <v>35</v>
      </c>
      <c r="D98" s="22"/>
      <c r="E98" s="22"/>
      <c r="F98" s="22"/>
      <c r="G98" s="22"/>
      <c r="H98" s="22"/>
      <c r="I98" s="22"/>
      <c r="J98" s="22"/>
      <c r="K98" s="22"/>
      <c r="L98" s="22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1:23" hidden="1" x14ac:dyDescent="0.25">
      <c r="A99" s="27"/>
      <c r="B99" s="22"/>
      <c r="C99" s="50"/>
      <c r="D99" s="22"/>
      <c r="E99" s="22"/>
      <c r="F99" s="22"/>
      <c r="G99" s="22"/>
      <c r="H99" s="22"/>
      <c r="I99" s="22"/>
      <c r="J99" s="22"/>
      <c r="K99" s="22"/>
      <c r="L99" s="22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1:23" ht="23.45" customHeight="1" x14ac:dyDescent="0.25">
      <c r="A100" s="590" t="s">
        <v>151</v>
      </c>
      <c r="B100" s="626"/>
      <c r="C100" s="626"/>
      <c r="D100" s="626"/>
      <c r="E100" s="626"/>
      <c r="F100" s="626"/>
      <c r="G100" s="626"/>
      <c r="H100" s="626"/>
      <c r="I100" s="626"/>
      <c r="J100" s="626"/>
      <c r="K100" s="626"/>
      <c r="L100" s="45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</row>
    <row r="101" spans="1:23" x14ac:dyDescent="0.25">
      <c r="A101" s="27" t="s">
        <v>152</v>
      </c>
      <c r="B101" s="22"/>
      <c r="C101" s="50" t="s">
        <v>35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x14ac:dyDescent="0.25">
      <c r="A102" s="27" t="s">
        <v>153</v>
      </c>
      <c r="B102" s="22"/>
      <c r="C102" s="50" t="s">
        <v>35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 ht="21.6" customHeight="1" x14ac:dyDescent="0.25">
      <c r="A103" s="590" t="s">
        <v>154</v>
      </c>
      <c r="B103" s="650"/>
      <c r="C103" s="650"/>
      <c r="D103" s="650"/>
      <c r="E103" s="650"/>
      <c r="F103" s="650"/>
      <c r="G103" s="650"/>
      <c r="H103" s="650"/>
      <c r="I103" s="650"/>
      <c r="J103" s="650"/>
      <c r="K103" s="650"/>
      <c r="L103" s="6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</row>
    <row r="104" spans="1:23" ht="22.5" x14ac:dyDescent="0.25">
      <c r="A104" s="38" t="s">
        <v>155</v>
      </c>
      <c r="B104" s="30" t="s">
        <v>156</v>
      </c>
      <c r="C104" s="52"/>
      <c r="D104" s="17"/>
      <c r="E104" s="17"/>
      <c r="F104" s="17"/>
      <c r="G104" s="17"/>
      <c r="H104" s="17"/>
      <c r="I104" s="17"/>
      <c r="J104" s="17"/>
      <c r="K104" s="17"/>
      <c r="L104" s="53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</row>
    <row r="105" spans="1:23" x14ac:dyDescent="0.25">
      <c r="A105" s="38" t="s">
        <v>157</v>
      </c>
      <c r="B105" s="54"/>
      <c r="C105" s="55"/>
      <c r="D105" s="56"/>
      <c r="E105" s="56"/>
      <c r="F105" s="56"/>
      <c r="G105" s="56"/>
      <c r="H105" s="56"/>
      <c r="I105" s="56"/>
      <c r="J105" s="56"/>
      <c r="K105" s="56"/>
      <c r="L105" s="53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</row>
    <row r="106" spans="1:23" x14ac:dyDescent="0.25">
      <c r="A106" s="38" t="s">
        <v>158</v>
      </c>
      <c r="B106" s="54"/>
      <c r="C106" s="55"/>
      <c r="D106" s="56"/>
      <c r="E106" s="56"/>
      <c r="F106" s="56"/>
      <c r="G106" s="56"/>
      <c r="H106" s="56"/>
      <c r="I106" s="56"/>
      <c r="J106" s="56"/>
      <c r="K106" s="56"/>
      <c r="L106" s="53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</row>
    <row r="107" spans="1:23" ht="45" customHeight="1" x14ac:dyDescent="0.25">
      <c r="A107" s="38" t="s">
        <v>159</v>
      </c>
      <c r="B107" s="30" t="s">
        <v>160</v>
      </c>
      <c r="C107" s="55"/>
      <c r="D107" s="56"/>
      <c r="E107" s="56"/>
      <c r="F107" s="56"/>
      <c r="G107" s="56"/>
      <c r="H107" s="56"/>
      <c r="I107" s="56"/>
      <c r="J107" s="56"/>
      <c r="K107" s="56"/>
      <c r="L107" s="53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</row>
    <row r="108" spans="1:23" x14ac:dyDescent="0.25">
      <c r="A108" s="38" t="s">
        <v>161</v>
      </c>
      <c r="B108" s="54"/>
      <c r="C108" s="55"/>
      <c r="D108" s="56"/>
      <c r="E108" s="56"/>
      <c r="F108" s="56"/>
      <c r="G108" s="56"/>
      <c r="H108" s="56"/>
      <c r="I108" s="56"/>
      <c r="J108" s="56"/>
      <c r="K108" s="56"/>
      <c r="L108" s="53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</row>
    <row r="109" spans="1:23" x14ac:dyDescent="0.25">
      <c r="A109" s="38" t="s">
        <v>162</v>
      </c>
      <c r="B109" s="54"/>
      <c r="C109" s="55"/>
      <c r="D109" s="56"/>
      <c r="E109" s="56"/>
      <c r="F109" s="56"/>
      <c r="G109" s="56"/>
      <c r="H109" s="56"/>
      <c r="I109" s="56"/>
      <c r="J109" s="56"/>
      <c r="K109" s="56"/>
      <c r="L109" s="53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</row>
    <row r="110" spans="1:23" x14ac:dyDescent="0.25">
      <c r="A110" s="57" t="s">
        <v>163</v>
      </c>
      <c r="B110" s="704" t="s">
        <v>164</v>
      </c>
      <c r="C110" s="705"/>
      <c r="D110" s="705"/>
      <c r="E110" s="705"/>
      <c r="F110" s="705"/>
      <c r="G110" s="705"/>
      <c r="H110" s="706"/>
      <c r="I110" s="707"/>
      <c r="J110" s="707"/>
      <c r="K110" s="707"/>
      <c r="L110" s="708"/>
      <c r="M110" s="58">
        <f>SUM(M114)</f>
        <v>18533</v>
      </c>
      <c r="N110" s="59"/>
      <c r="O110" s="58">
        <f t="shared" ref="O110:W110" si="20">SUM(O114)</f>
        <v>23166</v>
      </c>
      <c r="P110" s="58">
        <f t="shared" si="20"/>
        <v>23166</v>
      </c>
      <c r="Q110" s="58">
        <f t="shared" si="20"/>
        <v>0</v>
      </c>
      <c r="R110" s="58">
        <f t="shared" si="20"/>
        <v>23166</v>
      </c>
      <c r="S110" s="58">
        <f t="shared" si="20"/>
        <v>23166</v>
      </c>
      <c r="T110" s="58">
        <f t="shared" si="20"/>
        <v>0</v>
      </c>
      <c r="U110" s="58">
        <f t="shared" si="20"/>
        <v>23166</v>
      </c>
      <c r="V110" s="58">
        <f t="shared" si="20"/>
        <v>23166</v>
      </c>
      <c r="W110" s="58">
        <f t="shared" si="20"/>
        <v>0</v>
      </c>
    </row>
    <row r="111" spans="1:23" ht="31.5" x14ac:dyDescent="0.25">
      <c r="A111" s="27" t="s">
        <v>165</v>
      </c>
      <c r="B111" s="45" t="s">
        <v>166</v>
      </c>
      <c r="C111" s="60" t="s">
        <v>35</v>
      </c>
      <c r="D111" s="32"/>
      <c r="E111" s="22"/>
      <c r="F111" s="22"/>
      <c r="G111" s="22"/>
      <c r="H111" s="22"/>
      <c r="I111" s="22"/>
      <c r="J111" s="22"/>
      <c r="K111" s="22"/>
      <c r="L111" s="22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</row>
    <row r="112" spans="1:23" x14ac:dyDescent="0.25">
      <c r="A112" s="19" t="s">
        <v>33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</row>
    <row r="113" spans="1:23" x14ac:dyDescent="0.25">
      <c r="A113" s="27" t="s">
        <v>49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</row>
    <row r="114" spans="1:23" ht="42" x14ac:dyDescent="0.25">
      <c r="A114" s="27" t="s">
        <v>167</v>
      </c>
      <c r="B114" s="45" t="s">
        <v>168</v>
      </c>
      <c r="C114" s="49" t="s">
        <v>35</v>
      </c>
      <c r="D114" s="49"/>
      <c r="E114" s="22"/>
      <c r="F114" s="22"/>
      <c r="G114" s="22"/>
      <c r="H114" s="22"/>
      <c r="I114" s="22"/>
      <c r="J114" s="22"/>
      <c r="K114" s="22"/>
      <c r="L114" s="22"/>
      <c r="M114" s="51">
        <f>SUM(M115:M116)</f>
        <v>18533</v>
      </c>
      <c r="N114" s="51"/>
      <c r="O114" s="51">
        <f t="shared" ref="O114:W114" si="21">SUM(O115:O116)</f>
        <v>23166</v>
      </c>
      <c r="P114" s="51">
        <f t="shared" si="21"/>
        <v>23166</v>
      </c>
      <c r="Q114" s="51">
        <f t="shared" si="21"/>
        <v>0</v>
      </c>
      <c r="R114" s="51">
        <f t="shared" si="21"/>
        <v>23166</v>
      </c>
      <c r="S114" s="51">
        <f t="shared" si="21"/>
        <v>23166</v>
      </c>
      <c r="T114" s="51">
        <f t="shared" si="21"/>
        <v>0</v>
      </c>
      <c r="U114" s="51">
        <f t="shared" si="21"/>
        <v>23166</v>
      </c>
      <c r="V114" s="51">
        <f t="shared" si="21"/>
        <v>23166</v>
      </c>
      <c r="W114" s="51">
        <f t="shared" si="21"/>
        <v>0</v>
      </c>
    </row>
    <row r="115" spans="1:23" x14ac:dyDescent="0.25">
      <c r="A115" s="27" t="s">
        <v>64</v>
      </c>
      <c r="B115" s="27" t="s">
        <v>169</v>
      </c>
      <c r="C115" s="22"/>
      <c r="D115" s="22"/>
      <c r="E115" s="22" t="s">
        <v>69</v>
      </c>
      <c r="F115" s="22" t="s">
        <v>170</v>
      </c>
      <c r="G115" s="22" t="s">
        <v>60</v>
      </c>
      <c r="H115" s="22" t="s">
        <v>51</v>
      </c>
      <c r="I115" s="22"/>
      <c r="J115" s="22"/>
      <c r="K115" s="22"/>
      <c r="L115" s="22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</row>
    <row r="116" spans="1:23" x14ac:dyDescent="0.25">
      <c r="A116" s="27" t="s">
        <v>171</v>
      </c>
      <c r="B116" s="27" t="s">
        <v>172</v>
      </c>
      <c r="C116" s="22"/>
      <c r="D116" s="22"/>
      <c r="E116" s="22" t="s">
        <v>69</v>
      </c>
      <c r="F116" s="22" t="s">
        <v>170</v>
      </c>
      <c r="G116" s="22" t="s">
        <v>60</v>
      </c>
      <c r="H116" s="22" t="s">
        <v>51</v>
      </c>
      <c r="I116" s="22"/>
      <c r="J116" s="22"/>
      <c r="K116" s="22"/>
      <c r="L116" s="22"/>
      <c r="M116" s="51">
        <v>18533</v>
      </c>
      <c r="N116" s="51"/>
      <c r="O116" s="51">
        <f>P116+Q116</f>
        <v>23166</v>
      </c>
      <c r="P116" s="51">
        <v>23166</v>
      </c>
      <c r="Q116" s="51"/>
      <c r="R116" s="51">
        <f>S116+T116</f>
        <v>23166</v>
      </c>
      <c r="S116" s="51">
        <f>P116</f>
        <v>23166</v>
      </c>
      <c r="T116" s="51"/>
      <c r="U116" s="51">
        <f>V116+W116</f>
        <v>23166</v>
      </c>
      <c r="V116" s="51">
        <f>S116</f>
        <v>23166</v>
      </c>
      <c r="W116" s="51"/>
    </row>
    <row r="117" spans="1:23" ht="31.5" x14ac:dyDescent="0.25">
      <c r="A117" s="32" t="s">
        <v>173</v>
      </c>
      <c r="B117" s="45" t="s">
        <v>174</v>
      </c>
      <c r="C117" s="49" t="s">
        <v>35</v>
      </c>
      <c r="D117" s="22"/>
      <c r="E117" s="22"/>
      <c r="F117" s="22"/>
      <c r="G117" s="22"/>
      <c r="H117" s="22"/>
      <c r="I117" s="22"/>
      <c r="J117" s="22"/>
      <c r="K117" s="22"/>
      <c r="L117" s="22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1:23" x14ac:dyDescent="0.25">
      <c r="A118" s="27" t="s">
        <v>175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1:23" x14ac:dyDescent="0.25">
      <c r="A119" s="27" t="s">
        <v>176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1:23" x14ac:dyDescent="0.25">
      <c r="A120" s="32" t="s">
        <v>177</v>
      </c>
      <c r="B120" s="32" t="s">
        <v>178</v>
      </c>
      <c r="C120" s="49" t="s">
        <v>35</v>
      </c>
      <c r="D120" s="22"/>
      <c r="E120" s="22"/>
      <c r="F120" s="22"/>
      <c r="G120" s="22"/>
      <c r="H120" s="22"/>
      <c r="I120" s="22"/>
      <c r="J120" s="22"/>
      <c r="K120" s="22"/>
      <c r="L120" s="22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1:23" x14ac:dyDescent="0.25">
      <c r="A121" s="27" t="s">
        <v>179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1:23" x14ac:dyDescent="0.25">
      <c r="A122" s="27" t="s">
        <v>180</v>
      </c>
      <c r="B122" s="32" t="s">
        <v>181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x14ac:dyDescent="0.25">
      <c r="A123" s="27" t="s">
        <v>182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 x14ac:dyDescent="0.25">
      <c r="A124" s="32" t="s">
        <v>183</v>
      </c>
      <c r="B124" s="32" t="s">
        <v>184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1:23" x14ac:dyDescent="0.25">
      <c r="A125" s="27" t="s">
        <v>185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1:23" ht="24" customHeight="1" x14ac:dyDescent="0.25">
      <c r="A126" s="60" t="s">
        <v>186</v>
      </c>
      <c r="B126" s="632" t="s">
        <v>187</v>
      </c>
      <c r="C126" s="633"/>
      <c r="D126" s="633"/>
      <c r="E126" s="633"/>
      <c r="F126" s="633"/>
      <c r="G126" s="633"/>
      <c r="H126" s="633"/>
      <c r="I126" s="633"/>
      <c r="J126" s="633"/>
      <c r="K126" s="633"/>
      <c r="L126" s="45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</row>
    <row r="127" spans="1:23" x14ac:dyDescent="0.25">
      <c r="A127" s="32" t="s">
        <v>165</v>
      </c>
      <c r="B127" s="45"/>
      <c r="C127" s="49" t="s">
        <v>35</v>
      </c>
      <c r="D127" s="45"/>
      <c r="E127" s="22"/>
      <c r="F127" s="22"/>
      <c r="G127" s="22"/>
      <c r="H127" s="22"/>
      <c r="I127" s="22"/>
      <c r="J127" s="22"/>
      <c r="K127" s="22"/>
      <c r="L127" s="22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hidden="1" x14ac:dyDescent="0.25">
      <c r="A128" s="27" t="s">
        <v>33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17"/>
      <c r="N128" s="17"/>
      <c r="O128" s="17"/>
      <c r="P128" s="17"/>
      <c r="Q128" s="61"/>
      <c r="R128" s="61"/>
      <c r="S128" s="17"/>
      <c r="T128" s="17"/>
      <c r="U128" s="17"/>
      <c r="V128" s="17"/>
      <c r="W128" s="17"/>
    </row>
    <row r="129" spans="1:23" hidden="1" x14ac:dyDescent="0.25">
      <c r="A129" s="19" t="s">
        <v>49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1:23" x14ac:dyDescent="0.25">
      <c r="A130" s="32" t="s">
        <v>167</v>
      </c>
      <c r="B130" s="45"/>
      <c r="C130" s="49" t="s">
        <v>35</v>
      </c>
      <c r="D130" s="45"/>
      <c r="E130" s="22"/>
      <c r="F130" s="22"/>
      <c r="G130" s="22"/>
      <c r="H130" s="22"/>
      <c r="I130" s="22"/>
      <c r="J130" s="22"/>
      <c r="K130" s="22"/>
      <c r="L130" s="22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1:23" hidden="1" x14ac:dyDescent="0.25">
      <c r="A131" s="27" t="s">
        <v>64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1:23" hidden="1" x14ac:dyDescent="0.25">
      <c r="A132" s="27" t="s">
        <v>81</v>
      </c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1:23" ht="27" customHeight="1" x14ac:dyDescent="0.25">
      <c r="A133" s="60" t="s">
        <v>188</v>
      </c>
      <c r="B133" s="590" t="s">
        <v>189</v>
      </c>
      <c r="C133" s="657"/>
      <c r="D133" s="657"/>
      <c r="E133" s="657"/>
      <c r="F133" s="657"/>
      <c r="G133" s="657"/>
      <c r="H133" s="657"/>
      <c r="I133" s="657"/>
      <c r="J133" s="657"/>
      <c r="K133" s="657"/>
      <c r="L133" s="45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</row>
    <row r="134" spans="1:23" x14ac:dyDescent="0.25">
      <c r="A134" s="27" t="s">
        <v>190</v>
      </c>
      <c r="B134" s="22"/>
      <c r="C134" s="49"/>
      <c r="D134" s="22"/>
      <c r="E134" s="22"/>
      <c r="F134" s="22"/>
      <c r="G134" s="22"/>
      <c r="H134" s="22"/>
      <c r="I134" s="22"/>
      <c r="J134" s="22"/>
      <c r="K134" s="22"/>
      <c r="L134" s="22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x14ac:dyDescent="0.25">
      <c r="A135" s="27" t="s">
        <v>167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x14ac:dyDescent="0.25">
      <c r="A136" s="60" t="s">
        <v>191</v>
      </c>
      <c r="B136" s="632" t="s">
        <v>192</v>
      </c>
      <c r="C136" s="658"/>
      <c r="D136" s="658"/>
      <c r="E136" s="659"/>
      <c r="F136" s="659"/>
      <c r="G136" s="659"/>
      <c r="H136" s="659"/>
      <c r="I136" s="633"/>
      <c r="J136" s="660"/>
      <c r="K136" s="22"/>
      <c r="L136" s="22"/>
      <c r="M136" s="62"/>
      <c r="N136" s="17"/>
      <c r="O136" s="12"/>
      <c r="P136" s="17"/>
      <c r="Q136" s="17"/>
      <c r="R136" s="12"/>
      <c r="S136" s="17"/>
      <c r="T136" s="17"/>
      <c r="U136" s="17"/>
      <c r="V136" s="12"/>
      <c r="W136" s="17"/>
    </row>
    <row r="137" spans="1:23" x14ac:dyDescent="0.25">
      <c r="A137" s="27" t="s">
        <v>165</v>
      </c>
      <c r="B137" s="32" t="s">
        <v>193</v>
      </c>
      <c r="C137" s="49" t="s">
        <v>35</v>
      </c>
      <c r="D137" s="32"/>
      <c r="E137" s="22"/>
      <c r="F137" s="22"/>
      <c r="G137" s="22"/>
      <c r="H137" s="22"/>
      <c r="I137" s="22"/>
      <c r="J137" s="22"/>
      <c r="K137" s="22"/>
      <c r="L137" s="22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ht="31.5" x14ac:dyDescent="0.25">
      <c r="A138" s="19" t="s">
        <v>33</v>
      </c>
      <c r="B138" s="45" t="s">
        <v>194</v>
      </c>
      <c r="C138" s="49" t="s">
        <v>35</v>
      </c>
      <c r="D138" s="45"/>
      <c r="E138" s="22"/>
      <c r="F138" s="22"/>
      <c r="G138" s="22"/>
      <c r="H138" s="22"/>
      <c r="I138" s="22"/>
      <c r="J138" s="22"/>
      <c r="K138" s="22"/>
      <c r="L138" s="22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x14ac:dyDescent="0.25">
      <c r="A139" s="27">
        <v>2</v>
      </c>
      <c r="B139" s="32" t="s">
        <v>195</v>
      </c>
      <c r="C139" s="49" t="s">
        <v>35</v>
      </c>
      <c r="D139" s="32"/>
      <c r="E139" s="22"/>
      <c r="F139" s="22"/>
      <c r="G139" s="22"/>
      <c r="H139" s="22"/>
      <c r="I139" s="22"/>
      <c r="J139" s="22"/>
      <c r="K139" s="22"/>
      <c r="L139" s="22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1:23" x14ac:dyDescent="0.25">
      <c r="A140" s="27" t="s">
        <v>64</v>
      </c>
      <c r="B140" s="63"/>
      <c r="C140" s="49" t="s">
        <v>35</v>
      </c>
      <c r="D140" s="63"/>
      <c r="E140" s="22"/>
      <c r="F140" s="22"/>
      <c r="G140" s="22"/>
      <c r="H140" s="22"/>
      <c r="I140" s="22"/>
      <c r="J140" s="22"/>
      <c r="K140" s="22"/>
      <c r="L140" s="22"/>
      <c r="M140" s="17"/>
      <c r="N140" s="17"/>
      <c r="O140" s="17"/>
      <c r="P140" s="17"/>
      <c r="Q140" s="17"/>
      <c r="R140" s="12"/>
      <c r="S140" s="17"/>
      <c r="T140" s="17"/>
      <c r="U140" s="17"/>
      <c r="V140" s="17"/>
      <c r="W140" s="17"/>
    </row>
    <row r="141" spans="1:23" ht="21" x14ac:dyDescent="0.25">
      <c r="A141" s="27">
        <v>3</v>
      </c>
      <c r="B141" s="45" t="s">
        <v>196</v>
      </c>
      <c r="C141" s="49" t="s">
        <v>35</v>
      </c>
      <c r="D141" s="32"/>
      <c r="E141" s="22"/>
      <c r="F141" s="22"/>
      <c r="G141" s="22"/>
      <c r="H141" s="22"/>
      <c r="I141" s="22"/>
      <c r="J141" s="22"/>
      <c r="K141" s="22"/>
      <c r="L141" s="22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1:23" x14ac:dyDescent="0.25">
      <c r="A142" s="27" t="s">
        <v>197</v>
      </c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1:23" x14ac:dyDescent="0.25">
      <c r="A143" s="27" t="s">
        <v>123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1:23" ht="16.7" customHeight="1" x14ac:dyDescent="0.25">
      <c r="A144" s="64" t="s">
        <v>198</v>
      </c>
      <c r="B144" s="590" t="s">
        <v>199</v>
      </c>
      <c r="C144" s="591"/>
      <c r="D144" s="591"/>
      <c r="E144" s="591"/>
      <c r="F144" s="591"/>
      <c r="G144" s="662"/>
      <c r="H144" s="46"/>
      <c r="I144" s="46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</row>
    <row r="145" spans="1:23" x14ac:dyDescent="0.25">
      <c r="A145" s="17"/>
      <c r="B145" s="66"/>
      <c r="C145" s="66"/>
      <c r="D145" s="66"/>
      <c r="E145" s="66"/>
      <c r="F145" s="66"/>
      <c r="G145" s="66"/>
      <c r="H145" s="66"/>
      <c r="I145" s="66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1:23" ht="30" customHeight="1" x14ac:dyDescent="0.25">
      <c r="A146" s="64" t="s">
        <v>200</v>
      </c>
      <c r="B146" s="590" t="s">
        <v>201</v>
      </c>
      <c r="C146" s="657"/>
      <c r="D146" s="657"/>
      <c r="E146" s="657"/>
      <c r="F146" s="657"/>
      <c r="G146" s="657"/>
      <c r="H146" s="657"/>
      <c r="I146" s="657"/>
      <c r="J146" s="657"/>
      <c r="K146" s="657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</row>
    <row r="147" spans="1:23" x14ac:dyDescent="0.2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</row>
    <row r="148" spans="1:23" ht="12.75" customHeight="1" x14ac:dyDescent="0.25">
      <c r="A148" s="68" t="s">
        <v>202</v>
      </c>
      <c r="B148" s="68" t="s">
        <v>54</v>
      </c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</row>
    <row r="149" spans="1:23" x14ac:dyDescent="0.25">
      <c r="A149" s="69"/>
      <c r="B149" s="69" t="s">
        <v>203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70">
        <f>SUM(M19+M110+M126+M133+M136+M144+M146+M148)</f>
        <v>7888650</v>
      </c>
      <c r="N149" s="70">
        <f t="shared" ref="N149:O149" si="22">SUM(N19+N110+N126+N133+N136+N144+N146+N148)</f>
        <v>0</v>
      </c>
      <c r="O149" s="70">
        <f t="shared" si="22"/>
        <v>8174714</v>
      </c>
      <c r="P149" s="70">
        <f>P19+P110</f>
        <v>7698221</v>
      </c>
      <c r="Q149" s="70">
        <f t="shared" ref="Q149" si="23">SUM(Q19+Q110+Q126+Q133+Q136+Q144+Q146+Q148)</f>
        <v>476493</v>
      </c>
      <c r="R149" s="70">
        <f t="shared" ref="R149:W149" si="24">SUM(R19+R110+R126+R133+R136+R144+R146+R148)</f>
        <v>8284007</v>
      </c>
      <c r="S149" s="70">
        <f t="shared" si="24"/>
        <v>8245210</v>
      </c>
      <c r="T149" s="70">
        <f t="shared" si="24"/>
        <v>0</v>
      </c>
      <c r="U149" s="70">
        <f t="shared" si="24"/>
        <v>8234991</v>
      </c>
      <c r="V149" s="70">
        <f t="shared" si="24"/>
        <v>8194319</v>
      </c>
      <c r="W149" s="70">
        <f t="shared" si="24"/>
        <v>0</v>
      </c>
    </row>
    <row r="150" spans="1:23" x14ac:dyDescent="0.25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2">
        <f>SUM(M110+M19)</f>
        <v>7888650</v>
      </c>
      <c r="N150" s="72"/>
      <c r="O150" s="72">
        <f t="shared" ref="O150:W150" si="25">SUM(O110+O19)</f>
        <v>8174714</v>
      </c>
      <c r="P150" s="72">
        <f t="shared" si="25"/>
        <v>7698221</v>
      </c>
      <c r="Q150" s="72">
        <f t="shared" si="25"/>
        <v>476493</v>
      </c>
      <c r="R150" s="72">
        <f t="shared" si="25"/>
        <v>8284007</v>
      </c>
      <c r="S150" s="72">
        <f t="shared" si="25"/>
        <v>8245210</v>
      </c>
      <c r="T150" s="72">
        <f t="shared" si="25"/>
        <v>0</v>
      </c>
      <c r="U150" s="72">
        <f t="shared" si="25"/>
        <v>8234991</v>
      </c>
      <c r="V150" s="72">
        <f t="shared" si="25"/>
        <v>8194319</v>
      </c>
      <c r="W150" s="72">
        <f t="shared" si="25"/>
        <v>0</v>
      </c>
    </row>
    <row r="151" spans="1:23" ht="16.5" customHeight="1" x14ac:dyDescent="0.2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4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</row>
    <row r="152" spans="1:23" x14ac:dyDescent="0.2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</row>
    <row r="153" spans="1:23" x14ac:dyDescent="0.25">
      <c r="A153" s="75" t="s">
        <v>204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3"/>
      <c r="Q153" s="73"/>
      <c r="R153" s="73"/>
      <c r="S153" s="73"/>
      <c r="T153" s="73"/>
      <c r="U153" s="73"/>
      <c r="V153" s="73"/>
      <c r="W153" s="73"/>
    </row>
    <row r="154" spans="1:23" x14ac:dyDescent="0.25">
      <c r="A154" s="75" t="s">
        <v>205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3"/>
      <c r="Q154" s="73"/>
      <c r="R154" s="73"/>
      <c r="S154" s="73"/>
      <c r="T154" s="73"/>
      <c r="U154" s="73"/>
      <c r="V154" s="73"/>
      <c r="W154" s="73"/>
    </row>
    <row r="155" spans="1:23" ht="15.75" customHeight="1" x14ac:dyDescent="0.25">
      <c r="A155" s="75" t="s">
        <v>206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3"/>
      <c r="Q155" s="73"/>
      <c r="R155" s="73"/>
      <c r="S155" s="73"/>
      <c r="T155" s="73"/>
      <c r="U155" s="73"/>
      <c r="V155" s="73"/>
      <c r="W155" s="73"/>
    </row>
    <row r="156" spans="1:23" x14ac:dyDescent="0.2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</row>
    <row r="157" spans="1:23" ht="12.75" customHeight="1" x14ac:dyDescent="0.25">
      <c r="A157" s="663" t="s">
        <v>7</v>
      </c>
      <c r="B157" s="577" t="s">
        <v>8</v>
      </c>
      <c r="C157" s="577" t="s">
        <v>9</v>
      </c>
      <c r="D157" s="577" t="s">
        <v>10</v>
      </c>
      <c r="E157" s="582" t="s">
        <v>11</v>
      </c>
      <c r="F157" s="583"/>
      <c r="G157" s="583"/>
      <c r="H157" s="76"/>
      <c r="I157" s="584" t="s">
        <v>12</v>
      </c>
      <c r="J157" s="577" t="s">
        <v>13</v>
      </c>
      <c r="K157" s="577" t="s">
        <v>14</v>
      </c>
      <c r="L157" s="77"/>
      <c r="M157" s="78"/>
      <c r="N157" s="78"/>
      <c r="O157" s="78"/>
      <c r="P157" s="78"/>
      <c r="Q157" s="666"/>
      <c r="R157" s="666"/>
      <c r="S157" s="78"/>
      <c r="T157" s="78"/>
      <c r="U157" s="79"/>
      <c r="V157" s="78"/>
      <c r="W157" s="76"/>
    </row>
    <row r="158" spans="1:23" ht="12.75" customHeight="1" x14ac:dyDescent="0.25">
      <c r="A158" s="664"/>
      <c r="B158" s="578"/>
      <c r="C158" s="578"/>
      <c r="D158" s="578"/>
      <c r="E158" s="607" t="s">
        <v>15</v>
      </c>
      <c r="F158" s="608"/>
      <c r="G158" s="608"/>
      <c r="H158" s="609"/>
      <c r="I158" s="585"/>
      <c r="J158" s="578"/>
      <c r="K158" s="578"/>
      <c r="L158" s="667"/>
      <c r="M158" s="668"/>
      <c r="N158" s="668"/>
      <c r="O158" s="668"/>
      <c r="P158" s="668"/>
      <c r="Q158" s="668"/>
      <c r="R158" s="668"/>
      <c r="S158" s="668"/>
      <c r="T158" s="668"/>
      <c r="U158" s="668"/>
      <c r="V158" s="668"/>
      <c r="W158" s="669"/>
    </row>
    <row r="159" spans="1:23" ht="12.75" customHeight="1" x14ac:dyDescent="0.25">
      <c r="A159" s="664"/>
      <c r="B159" s="578"/>
      <c r="C159" s="578"/>
      <c r="D159" s="578"/>
      <c r="E159" s="612" t="s">
        <v>16</v>
      </c>
      <c r="F159" s="612" t="s">
        <v>17</v>
      </c>
      <c r="G159" s="615" t="s">
        <v>18</v>
      </c>
      <c r="H159" s="612" t="s">
        <v>19</v>
      </c>
      <c r="I159" s="585"/>
      <c r="J159" s="578"/>
      <c r="K159" s="578"/>
      <c r="L159" s="598" t="s">
        <v>20</v>
      </c>
      <c r="M159" s="599"/>
      <c r="N159" s="599"/>
      <c r="O159" s="599"/>
      <c r="P159" s="599"/>
      <c r="Q159" s="599"/>
      <c r="R159" s="599"/>
      <c r="S159" s="599"/>
      <c r="T159" s="599"/>
      <c r="U159" s="599"/>
      <c r="V159" s="599"/>
      <c r="W159" s="600"/>
    </row>
    <row r="160" spans="1:23" ht="12.75" customHeight="1" x14ac:dyDescent="0.25">
      <c r="A160" s="664"/>
      <c r="B160" s="578"/>
      <c r="C160" s="578"/>
      <c r="D160" s="578"/>
      <c r="E160" s="613"/>
      <c r="F160" s="613"/>
      <c r="G160" s="616"/>
      <c r="H160" s="613"/>
      <c r="I160" s="585"/>
      <c r="J160" s="578"/>
      <c r="K160" s="578"/>
      <c r="L160" s="577" t="s">
        <v>21</v>
      </c>
      <c r="M160" s="577" t="s">
        <v>207</v>
      </c>
      <c r="N160" s="577" t="s">
        <v>23</v>
      </c>
      <c r="O160" s="587" t="s">
        <v>208</v>
      </c>
      <c r="P160" s="588"/>
      <c r="Q160" s="589"/>
      <c r="R160" s="587" t="s">
        <v>209</v>
      </c>
      <c r="S160" s="588"/>
      <c r="T160" s="589"/>
      <c r="U160" s="670" t="s">
        <v>210</v>
      </c>
      <c r="V160" s="671"/>
      <c r="W160" s="672"/>
    </row>
    <row r="161" spans="1:23" ht="36" customHeight="1" x14ac:dyDescent="0.25">
      <c r="A161" s="665"/>
      <c r="B161" s="579"/>
      <c r="C161" s="579"/>
      <c r="D161" s="579"/>
      <c r="E161" s="614"/>
      <c r="F161" s="614"/>
      <c r="G161" s="617"/>
      <c r="H161" s="614"/>
      <c r="I161" s="586"/>
      <c r="J161" s="579"/>
      <c r="K161" s="579"/>
      <c r="L161" s="579"/>
      <c r="M161" s="579"/>
      <c r="N161" s="579"/>
      <c r="O161" s="12" t="s">
        <v>27</v>
      </c>
      <c r="P161" s="12" t="s">
        <v>28</v>
      </c>
      <c r="Q161" s="12" t="s">
        <v>29</v>
      </c>
      <c r="R161" s="12" t="s">
        <v>27</v>
      </c>
      <c r="S161" s="12" t="s">
        <v>28</v>
      </c>
      <c r="T161" s="12" t="s">
        <v>29</v>
      </c>
      <c r="U161" s="12" t="s">
        <v>27</v>
      </c>
      <c r="V161" s="12" t="s">
        <v>28</v>
      </c>
      <c r="W161" s="12" t="s">
        <v>29</v>
      </c>
    </row>
    <row r="162" spans="1:23" x14ac:dyDescent="0.25">
      <c r="A162" s="12">
        <v>1</v>
      </c>
      <c r="B162" s="12">
        <v>2</v>
      </c>
      <c r="C162" s="12"/>
      <c r="D162" s="12"/>
      <c r="E162" s="12" t="s">
        <v>173</v>
      </c>
      <c r="F162" s="12" t="s">
        <v>177</v>
      </c>
      <c r="G162" s="12">
        <v>5</v>
      </c>
      <c r="H162" s="12">
        <v>6</v>
      </c>
      <c r="I162" s="12">
        <v>7</v>
      </c>
      <c r="J162" s="12">
        <v>8</v>
      </c>
      <c r="K162" s="12">
        <v>9</v>
      </c>
      <c r="L162" s="12">
        <v>10</v>
      </c>
      <c r="M162" s="12">
        <v>11</v>
      </c>
      <c r="N162" s="12">
        <v>12</v>
      </c>
      <c r="O162" s="587" t="s">
        <v>59</v>
      </c>
      <c r="P162" s="588"/>
      <c r="Q162" s="589"/>
      <c r="R162" s="587" t="s">
        <v>211</v>
      </c>
      <c r="S162" s="588"/>
      <c r="T162" s="589"/>
      <c r="U162" s="587" t="s">
        <v>212</v>
      </c>
      <c r="V162" s="588"/>
      <c r="W162" s="589"/>
    </row>
    <row r="163" spans="1:23" ht="24.6" customHeight="1" x14ac:dyDescent="0.25">
      <c r="A163" s="12" t="s">
        <v>30</v>
      </c>
      <c r="B163" s="590" t="s">
        <v>31</v>
      </c>
      <c r="C163" s="591"/>
      <c r="D163" s="591"/>
      <c r="E163" s="591"/>
      <c r="F163" s="591"/>
      <c r="G163" s="591"/>
      <c r="H163" s="662"/>
      <c r="I163" s="17"/>
      <c r="J163" s="17"/>
      <c r="K163" s="17"/>
      <c r="L163" s="17"/>
      <c r="M163" s="80">
        <f t="shared" ref="M163:W163" si="26">SUM(M165+M173+M180+M186+M211)</f>
        <v>88720</v>
      </c>
      <c r="N163" s="80">
        <f t="shared" si="26"/>
        <v>0</v>
      </c>
      <c r="O163" s="80">
        <f t="shared" si="26"/>
        <v>88720</v>
      </c>
      <c r="P163" s="80">
        <f t="shared" si="26"/>
        <v>88720</v>
      </c>
      <c r="Q163" s="80">
        <f t="shared" si="26"/>
        <v>0</v>
      </c>
      <c r="R163" s="80">
        <f t="shared" si="26"/>
        <v>88720</v>
      </c>
      <c r="S163" s="80">
        <f t="shared" si="26"/>
        <v>88720</v>
      </c>
      <c r="T163" s="80">
        <f t="shared" si="26"/>
        <v>0</v>
      </c>
      <c r="U163" s="80">
        <f t="shared" si="26"/>
        <v>88720</v>
      </c>
      <c r="V163" s="80">
        <f t="shared" si="26"/>
        <v>88720</v>
      </c>
      <c r="W163" s="80">
        <f t="shared" si="26"/>
        <v>0</v>
      </c>
    </row>
    <row r="164" spans="1:23" x14ac:dyDescent="0.25">
      <c r="A164" s="17"/>
      <c r="B164" s="670"/>
      <c r="C164" s="671"/>
      <c r="D164" s="671"/>
      <c r="E164" s="671"/>
      <c r="F164" s="671"/>
      <c r="G164" s="672"/>
      <c r="H164" s="17"/>
      <c r="I164" s="673"/>
      <c r="J164" s="674"/>
      <c r="K164" s="17"/>
      <c r="L164" s="17"/>
      <c r="M164" s="17"/>
      <c r="N164" s="17"/>
      <c r="O164" s="23"/>
      <c r="P164" s="23"/>
      <c r="Q164" s="23"/>
      <c r="R164" s="23"/>
      <c r="S164" s="23"/>
      <c r="T164" s="23"/>
      <c r="U164" s="23"/>
      <c r="V164" s="23"/>
      <c r="W164" s="23"/>
    </row>
    <row r="165" spans="1:23" ht="12.75" customHeight="1" x14ac:dyDescent="0.25">
      <c r="A165" s="590" t="s">
        <v>213</v>
      </c>
      <c r="B165" s="591"/>
      <c r="C165" s="591"/>
      <c r="D165" s="591"/>
      <c r="E165" s="591"/>
      <c r="F165" s="591"/>
      <c r="G165" s="591"/>
      <c r="H165" s="591"/>
      <c r="I165" s="591"/>
      <c r="J165" s="591"/>
      <c r="K165" s="591"/>
      <c r="L165" s="17"/>
      <c r="M165" s="17"/>
      <c r="N165" s="17"/>
      <c r="O165" s="23"/>
      <c r="P165" s="23"/>
      <c r="Q165" s="23"/>
      <c r="R165" s="23"/>
      <c r="S165" s="23"/>
      <c r="T165" s="23"/>
      <c r="U165" s="23"/>
      <c r="V165" s="23"/>
      <c r="W165" s="23"/>
    </row>
    <row r="166" spans="1:23" ht="22.5" x14ac:dyDescent="0.25">
      <c r="A166" s="12" t="s">
        <v>33</v>
      </c>
      <c r="B166" s="30" t="s">
        <v>34</v>
      </c>
      <c r="C166" s="81" t="s">
        <v>35</v>
      </c>
      <c r="D166" s="30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23"/>
      <c r="P166" s="23"/>
      <c r="Q166" s="23"/>
      <c r="R166" s="23"/>
      <c r="S166" s="23"/>
      <c r="T166" s="23"/>
      <c r="U166" s="23"/>
      <c r="V166" s="23"/>
      <c r="W166" s="23"/>
    </row>
    <row r="167" spans="1:23" x14ac:dyDescent="0.25">
      <c r="A167" s="12" t="s">
        <v>214</v>
      </c>
      <c r="B167" s="30"/>
      <c r="C167" s="81"/>
      <c r="D167" s="30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23"/>
      <c r="P167" s="23"/>
      <c r="Q167" s="23"/>
      <c r="R167" s="23"/>
      <c r="S167" s="23"/>
      <c r="T167" s="23"/>
      <c r="U167" s="23"/>
      <c r="V167" s="23"/>
      <c r="W167" s="23"/>
    </row>
    <row r="168" spans="1:23" ht="33.75" x14ac:dyDescent="0.25">
      <c r="A168" s="12" t="s">
        <v>49</v>
      </c>
      <c r="B168" s="30" t="s">
        <v>50</v>
      </c>
      <c r="C168" s="81" t="s">
        <v>35</v>
      </c>
      <c r="D168" s="30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23"/>
      <c r="P168" s="23"/>
      <c r="Q168" s="23"/>
      <c r="R168" s="23"/>
      <c r="S168" s="23"/>
      <c r="T168" s="23"/>
      <c r="U168" s="23"/>
      <c r="V168" s="23"/>
      <c r="W168" s="23"/>
    </row>
    <row r="169" spans="1:23" x14ac:dyDescent="0.25">
      <c r="A169" s="12" t="s">
        <v>52</v>
      </c>
      <c r="B169" s="30"/>
      <c r="C169" s="81"/>
      <c r="D169" s="30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23"/>
      <c r="P169" s="23"/>
      <c r="Q169" s="23"/>
      <c r="R169" s="23"/>
      <c r="S169" s="23"/>
      <c r="T169" s="23"/>
      <c r="U169" s="23"/>
      <c r="V169" s="23"/>
      <c r="W169" s="23"/>
    </row>
    <row r="170" spans="1:23" x14ac:dyDescent="0.25">
      <c r="A170" s="12" t="s">
        <v>53</v>
      </c>
      <c r="B170" s="30" t="s">
        <v>54</v>
      </c>
      <c r="C170" s="81" t="s">
        <v>35</v>
      </c>
      <c r="D170" s="30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23"/>
      <c r="P170" s="23"/>
      <c r="Q170" s="23"/>
      <c r="R170" s="23"/>
      <c r="S170" s="23"/>
      <c r="T170" s="23"/>
      <c r="U170" s="23"/>
      <c r="V170" s="23"/>
      <c r="W170" s="23"/>
    </row>
    <row r="171" spans="1:23" x14ac:dyDescent="0.25">
      <c r="A171" s="12" t="s">
        <v>55</v>
      </c>
      <c r="B171" s="30"/>
      <c r="C171" s="30"/>
      <c r="D171" s="30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23"/>
      <c r="P171" s="23"/>
      <c r="Q171" s="23"/>
      <c r="R171" s="23"/>
      <c r="S171" s="23"/>
      <c r="T171" s="23"/>
      <c r="U171" s="23"/>
      <c r="V171" s="23"/>
      <c r="W171" s="23"/>
    </row>
    <row r="172" spans="1:23" x14ac:dyDescent="0.25">
      <c r="A172" s="12"/>
      <c r="B172" s="30"/>
      <c r="C172" s="30"/>
      <c r="D172" s="30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23"/>
      <c r="P172" s="23"/>
      <c r="Q172" s="23"/>
      <c r="R172" s="23"/>
      <c r="S172" s="23"/>
      <c r="T172" s="23"/>
      <c r="U172" s="23"/>
      <c r="V172" s="23"/>
      <c r="W172" s="23"/>
    </row>
    <row r="173" spans="1:23" ht="11.45" customHeight="1" x14ac:dyDescent="0.25">
      <c r="A173" s="590" t="s">
        <v>63</v>
      </c>
      <c r="B173" s="591"/>
      <c r="C173" s="591"/>
      <c r="D173" s="591"/>
      <c r="E173" s="591"/>
      <c r="F173" s="591"/>
      <c r="G173" s="591"/>
      <c r="H173" s="591"/>
      <c r="I173" s="591"/>
      <c r="J173" s="591"/>
      <c r="K173" s="662"/>
      <c r="L173" s="17"/>
      <c r="M173" s="80">
        <f>M174+M176</f>
        <v>88720</v>
      </c>
      <c r="N173" s="80">
        <f>SUM(N174+N176+N178)</f>
        <v>0</v>
      </c>
      <c r="O173" s="80">
        <f>O174+O176</f>
        <v>88720</v>
      </c>
      <c r="P173" s="80">
        <f t="shared" ref="P173:W173" si="27">P174+P176</f>
        <v>88720</v>
      </c>
      <c r="Q173" s="80">
        <f t="shared" si="27"/>
        <v>0</v>
      </c>
      <c r="R173" s="80">
        <f t="shared" si="27"/>
        <v>88720</v>
      </c>
      <c r="S173" s="80">
        <f t="shared" si="27"/>
        <v>88720</v>
      </c>
      <c r="T173" s="80">
        <f t="shared" si="27"/>
        <v>0</v>
      </c>
      <c r="U173" s="80">
        <f t="shared" si="27"/>
        <v>88720</v>
      </c>
      <c r="V173" s="80">
        <f t="shared" si="27"/>
        <v>88720</v>
      </c>
      <c r="W173" s="80">
        <f t="shared" si="27"/>
        <v>0</v>
      </c>
    </row>
    <row r="174" spans="1:23" ht="22.5" x14ac:dyDescent="0.25">
      <c r="A174" s="38" t="s">
        <v>64</v>
      </c>
      <c r="B174" s="30" t="s">
        <v>215</v>
      </c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>
        <f>SUM(M175)</f>
        <v>59797</v>
      </c>
      <c r="N174" s="17"/>
      <c r="O174" s="17">
        <f t="shared" ref="O174:W174" si="28">SUM(O175)</f>
        <v>59797</v>
      </c>
      <c r="P174" s="17">
        <f t="shared" si="28"/>
        <v>59797</v>
      </c>
      <c r="Q174" s="17">
        <f t="shared" si="28"/>
        <v>0</v>
      </c>
      <c r="R174" s="17">
        <f t="shared" si="28"/>
        <v>59797</v>
      </c>
      <c r="S174" s="17">
        <f t="shared" si="28"/>
        <v>59797</v>
      </c>
      <c r="T174" s="17">
        <f t="shared" si="28"/>
        <v>0</v>
      </c>
      <c r="U174" s="17">
        <f t="shared" si="28"/>
        <v>59797</v>
      </c>
      <c r="V174" s="17">
        <f t="shared" si="28"/>
        <v>59797</v>
      </c>
      <c r="W174" s="17">
        <f t="shared" si="28"/>
        <v>0</v>
      </c>
    </row>
    <row r="175" spans="1:23" ht="45" x14ac:dyDescent="0.25">
      <c r="A175" s="38" t="s">
        <v>216</v>
      </c>
      <c r="B175" s="30" t="s">
        <v>217</v>
      </c>
      <c r="C175" s="17"/>
      <c r="D175" s="17"/>
      <c r="E175" s="22" t="s">
        <v>119</v>
      </c>
      <c r="F175" s="22" t="s">
        <v>68</v>
      </c>
      <c r="G175" s="22" t="s">
        <v>218</v>
      </c>
      <c r="H175" s="22" t="s">
        <v>44</v>
      </c>
      <c r="I175" s="17"/>
      <c r="J175" s="17"/>
      <c r="K175" s="17"/>
      <c r="L175" s="17"/>
      <c r="M175" s="17">
        <v>59797</v>
      </c>
      <c r="N175" s="17"/>
      <c r="O175" s="17">
        <v>59797</v>
      </c>
      <c r="P175" s="17">
        <v>59797</v>
      </c>
      <c r="Q175" s="17">
        <v>0</v>
      </c>
      <c r="R175" s="17">
        <v>59797</v>
      </c>
      <c r="S175" s="17">
        <v>59797</v>
      </c>
      <c r="T175" s="17">
        <v>0</v>
      </c>
      <c r="U175" s="17">
        <f>V175+W175</f>
        <v>59797</v>
      </c>
      <c r="V175" s="17">
        <v>59797</v>
      </c>
      <c r="W175" s="17">
        <v>0</v>
      </c>
    </row>
    <row r="176" spans="1:23" ht="36.75" customHeight="1" x14ac:dyDescent="0.25">
      <c r="A176" s="38" t="s">
        <v>81</v>
      </c>
      <c r="B176" s="30" t="s">
        <v>219</v>
      </c>
      <c r="C176" s="17"/>
      <c r="D176" s="17"/>
      <c r="E176" s="22" t="s">
        <v>119</v>
      </c>
      <c r="F176" s="22" t="s">
        <v>68</v>
      </c>
      <c r="G176" s="22" t="s">
        <v>218</v>
      </c>
      <c r="H176" s="22" t="s">
        <v>61</v>
      </c>
      <c r="I176" s="17"/>
      <c r="J176" s="17"/>
      <c r="K176" s="17"/>
      <c r="L176" s="17"/>
      <c r="M176" s="17">
        <v>28923</v>
      </c>
      <c r="N176" s="17"/>
      <c r="O176" s="17">
        <f t="shared" ref="O176:W176" si="29">O177</f>
        <v>28923</v>
      </c>
      <c r="P176" s="17">
        <v>28923</v>
      </c>
      <c r="Q176" s="17">
        <f t="shared" si="29"/>
        <v>0</v>
      </c>
      <c r="R176" s="17">
        <f t="shared" si="29"/>
        <v>28923</v>
      </c>
      <c r="S176" s="17">
        <v>28923</v>
      </c>
      <c r="T176" s="17">
        <f t="shared" si="29"/>
        <v>0</v>
      </c>
      <c r="U176" s="17">
        <f t="shared" si="29"/>
        <v>28923</v>
      </c>
      <c r="V176" s="17">
        <f t="shared" si="29"/>
        <v>28923</v>
      </c>
      <c r="W176" s="17">
        <f t="shared" si="29"/>
        <v>0</v>
      </c>
    </row>
    <row r="177" spans="1:23" ht="45" x14ac:dyDescent="0.25">
      <c r="A177" s="38" t="s">
        <v>83</v>
      </c>
      <c r="B177" s="30" t="s">
        <v>217</v>
      </c>
      <c r="C177" s="17"/>
      <c r="D177" s="17"/>
      <c r="E177" s="22" t="s">
        <v>119</v>
      </c>
      <c r="F177" s="22" t="s">
        <v>68</v>
      </c>
      <c r="G177" s="22" t="s">
        <v>218</v>
      </c>
      <c r="H177" s="22" t="s">
        <v>51</v>
      </c>
      <c r="I177" s="17"/>
      <c r="J177" s="17"/>
      <c r="K177" s="17"/>
      <c r="L177" s="17"/>
      <c r="M177" s="17">
        <v>28923</v>
      </c>
      <c r="N177" s="17"/>
      <c r="O177" s="23">
        <f>P177+Q177</f>
        <v>28923</v>
      </c>
      <c r="P177" s="17">
        <v>28923</v>
      </c>
      <c r="Q177" s="23">
        <v>0</v>
      </c>
      <c r="R177" s="23">
        <f>S177+T177</f>
        <v>28923</v>
      </c>
      <c r="S177" s="17">
        <v>28923</v>
      </c>
      <c r="T177" s="23">
        <v>0</v>
      </c>
      <c r="U177" s="23">
        <f>V177+W177</f>
        <v>28923</v>
      </c>
      <c r="V177" s="17">
        <v>28923</v>
      </c>
      <c r="W177" s="23">
        <v>0</v>
      </c>
    </row>
    <row r="178" spans="1:23" ht="12.75" customHeight="1" x14ac:dyDescent="0.25">
      <c r="A178" s="38" t="s">
        <v>85</v>
      </c>
      <c r="B178" s="38" t="s">
        <v>54</v>
      </c>
      <c r="C178" s="17"/>
      <c r="D178" s="17"/>
      <c r="E178" s="22"/>
      <c r="F178" s="22"/>
      <c r="G178" s="22"/>
      <c r="H178" s="22"/>
      <c r="I178" s="17"/>
      <c r="J178" s="17"/>
      <c r="K178" s="17"/>
      <c r="L178" s="17"/>
      <c r="M178" s="17"/>
      <c r="N178" s="17"/>
      <c r="O178" s="23"/>
      <c r="P178" s="23"/>
      <c r="Q178" s="23"/>
      <c r="R178" s="23"/>
      <c r="S178" s="23"/>
      <c r="T178" s="23"/>
      <c r="U178" s="23"/>
      <c r="V178" s="23"/>
      <c r="W178" s="23"/>
    </row>
    <row r="179" spans="1:23" x14ac:dyDescent="0.25">
      <c r="A179" s="38" t="s">
        <v>86</v>
      </c>
      <c r="B179" s="30"/>
      <c r="C179" s="17"/>
      <c r="D179" s="17"/>
      <c r="E179" s="22"/>
      <c r="F179" s="22"/>
      <c r="G179" s="22"/>
      <c r="H179" s="22"/>
      <c r="I179" s="17"/>
      <c r="J179" s="17"/>
      <c r="K179" s="17"/>
      <c r="L179" s="17"/>
      <c r="M179" s="17"/>
      <c r="N179" s="17"/>
      <c r="O179" s="23"/>
      <c r="P179" s="23"/>
      <c r="Q179" s="23"/>
      <c r="R179" s="23"/>
      <c r="S179" s="23"/>
      <c r="T179" s="23"/>
      <c r="U179" s="23"/>
      <c r="V179" s="23"/>
      <c r="W179" s="23"/>
    </row>
    <row r="180" spans="1:23" ht="22.7" customHeight="1" x14ac:dyDescent="0.25">
      <c r="A180" s="675" t="s">
        <v>220</v>
      </c>
      <c r="B180" s="657"/>
      <c r="C180" s="657"/>
      <c r="D180" s="657"/>
      <c r="E180" s="657"/>
      <c r="F180" s="657"/>
      <c r="G180" s="657"/>
      <c r="H180" s="657"/>
      <c r="I180" s="657"/>
      <c r="J180" s="657"/>
      <c r="K180" s="657"/>
      <c r="L180" s="46"/>
      <c r="M180" s="46"/>
      <c r="N180" s="46"/>
      <c r="O180" s="82"/>
      <c r="P180" s="82"/>
      <c r="Q180" s="82"/>
      <c r="R180" s="82"/>
      <c r="S180" s="82"/>
      <c r="T180" s="82"/>
      <c r="U180" s="82"/>
      <c r="V180" s="82"/>
      <c r="W180" s="82"/>
    </row>
    <row r="181" spans="1:23" ht="45" x14ac:dyDescent="0.25">
      <c r="A181" s="83" t="s">
        <v>89</v>
      </c>
      <c r="B181" s="30" t="s">
        <v>90</v>
      </c>
      <c r="C181" s="65"/>
      <c r="D181" s="65"/>
      <c r="E181" s="65"/>
      <c r="F181" s="65"/>
      <c r="G181" s="65"/>
      <c r="H181" s="65"/>
      <c r="I181" s="65"/>
      <c r="J181" s="65"/>
      <c r="K181" s="65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</row>
    <row r="182" spans="1:23" x14ac:dyDescent="0.25">
      <c r="A182" s="84" t="s">
        <v>91</v>
      </c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</row>
    <row r="183" spans="1:23" x14ac:dyDescent="0.25">
      <c r="A183" s="84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</row>
    <row r="184" spans="1:23" ht="22.5" x14ac:dyDescent="0.25">
      <c r="A184" s="38" t="s">
        <v>175</v>
      </c>
      <c r="B184" s="30" t="s">
        <v>124</v>
      </c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 x14ac:dyDescent="0.25">
      <c r="A185" s="38" t="s">
        <v>221</v>
      </c>
      <c r="B185" s="30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1:23" ht="32.450000000000003" customHeight="1" x14ac:dyDescent="0.25">
      <c r="A186" s="590" t="s">
        <v>222</v>
      </c>
      <c r="B186" s="657"/>
      <c r="C186" s="657"/>
      <c r="D186" s="657"/>
      <c r="E186" s="657"/>
      <c r="F186" s="657"/>
      <c r="G186" s="657"/>
      <c r="H186" s="657"/>
      <c r="I186" s="657"/>
      <c r="J186" s="657"/>
      <c r="K186" s="657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</row>
    <row r="187" spans="1:23" x14ac:dyDescent="0.25">
      <c r="A187" s="64" t="s">
        <v>126</v>
      </c>
      <c r="B187" s="64" t="s">
        <v>127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ht="67.5" x14ac:dyDescent="0.25">
      <c r="A188" s="38" t="s">
        <v>128</v>
      </c>
      <c r="B188" s="84" t="s">
        <v>129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x14ac:dyDescent="0.25">
      <c r="A189" s="38" t="s">
        <v>130</v>
      </c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1:23" x14ac:dyDescent="0.25">
      <c r="A190" s="38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1:23" ht="22.5" x14ac:dyDescent="0.25">
      <c r="A191" s="38" t="s">
        <v>131</v>
      </c>
      <c r="B191" s="30" t="s">
        <v>132</v>
      </c>
      <c r="C191" s="85" t="s">
        <v>35</v>
      </c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 x14ac:dyDescent="0.25">
      <c r="A192" s="38" t="s">
        <v>133</v>
      </c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1:23" x14ac:dyDescent="0.25">
      <c r="A193" s="38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1:23" ht="22.5" x14ac:dyDescent="0.25">
      <c r="A194" s="38" t="s">
        <v>134</v>
      </c>
      <c r="B194" s="30" t="s">
        <v>135</v>
      </c>
      <c r="C194" s="85" t="s">
        <v>35</v>
      </c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1:23" x14ac:dyDescent="0.25">
      <c r="A195" s="38" t="s">
        <v>136</v>
      </c>
      <c r="B195" s="30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1:23" x14ac:dyDescent="0.25">
      <c r="A196" s="38" t="s">
        <v>137</v>
      </c>
      <c r="B196" s="64" t="s">
        <v>138</v>
      </c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 ht="67.5" x14ac:dyDescent="0.25">
      <c r="A197" s="38" t="s">
        <v>139</v>
      </c>
      <c r="B197" s="84" t="s">
        <v>140</v>
      </c>
      <c r="C197" s="38"/>
      <c r="D197" s="38"/>
      <c r="E197" s="38"/>
      <c r="F197" s="38"/>
      <c r="G197" s="38"/>
      <c r="H197" s="38"/>
      <c r="I197" s="38"/>
      <c r="J197" s="38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1:23" x14ac:dyDescent="0.25">
      <c r="A198" s="38" t="s">
        <v>130</v>
      </c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 ht="12.75" customHeight="1" x14ac:dyDescent="0.25">
      <c r="A199" s="38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ht="22.5" x14ac:dyDescent="0.25">
      <c r="A200" s="38" t="s">
        <v>141</v>
      </c>
      <c r="B200" s="30" t="s">
        <v>223</v>
      </c>
      <c r="C200" s="85" t="s">
        <v>35</v>
      </c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1:23" x14ac:dyDescent="0.25">
      <c r="A201" s="38" t="s">
        <v>143</v>
      </c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1:23" x14ac:dyDescent="0.25">
      <c r="A202" s="38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23" ht="27.75" customHeight="1" x14ac:dyDescent="0.25">
      <c r="A203" s="38" t="s">
        <v>144</v>
      </c>
      <c r="B203" s="30" t="s">
        <v>145</v>
      </c>
      <c r="C203" s="85" t="s">
        <v>35</v>
      </c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  <row r="204" spans="1:23" x14ac:dyDescent="0.25">
      <c r="A204" s="38" t="s">
        <v>146</v>
      </c>
      <c r="B204" s="30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</row>
    <row r="205" spans="1:23" hidden="1" x14ac:dyDescent="0.25">
      <c r="A205" s="38"/>
      <c r="B205" s="30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23" ht="15.75" hidden="1" customHeight="1" x14ac:dyDescent="0.25">
      <c r="A206" s="38"/>
      <c r="B206" s="30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</row>
    <row r="207" spans="1:23" ht="12.75" hidden="1" customHeight="1" x14ac:dyDescent="0.25">
      <c r="A207" s="64" t="s">
        <v>147</v>
      </c>
      <c r="B207" s="590" t="s">
        <v>148</v>
      </c>
      <c r="C207" s="591"/>
      <c r="D207" s="591"/>
      <c r="E207" s="626"/>
      <c r="F207" s="626"/>
      <c r="G207" s="626"/>
      <c r="H207" s="626"/>
      <c r="I207" s="676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</row>
    <row r="208" spans="1:23" hidden="1" x14ac:dyDescent="0.25">
      <c r="A208" s="38" t="s">
        <v>149</v>
      </c>
      <c r="B208" s="30"/>
      <c r="C208" s="85" t="s">
        <v>35</v>
      </c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</row>
    <row r="209" spans="1:23" hidden="1" x14ac:dyDescent="0.25">
      <c r="A209" s="38" t="s">
        <v>150</v>
      </c>
      <c r="B209" s="30"/>
      <c r="C209" s="85" t="s">
        <v>35</v>
      </c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1:23" hidden="1" x14ac:dyDescent="0.25">
      <c r="A210" s="38"/>
      <c r="B210" s="17"/>
      <c r="C210" s="52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 ht="28.35" customHeight="1" x14ac:dyDescent="0.25">
      <c r="A211" s="590" t="s">
        <v>224</v>
      </c>
      <c r="B211" s="657"/>
      <c r="C211" s="657"/>
      <c r="D211" s="657"/>
      <c r="E211" s="657"/>
      <c r="F211" s="657"/>
      <c r="G211" s="657"/>
      <c r="H211" s="657"/>
      <c r="I211" s="657"/>
      <c r="J211" s="657"/>
      <c r="K211" s="8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</row>
    <row r="212" spans="1:23" x14ac:dyDescent="0.25">
      <c r="A212" s="38" t="s">
        <v>152</v>
      </c>
      <c r="B212" s="17"/>
      <c r="C212" s="52" t="s">
        <v>35</v>
      </c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</row>
    <row r="213" spans="1:23" x14ac:dyDescent="0.25">
      <c r="A213" s="38" t="s">
        <v>153</v>
      </c>
      <c r="B213" s="17"/>
      <c r="C213" s="52" t="s">
        <v>35</v>
      </c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</row>
    <row r="214" spans="1:23" ht="22.7" customHeight="1" x14ac:dyDescent="0.25">
      <c r="A214" s="590" t="s">
        <v>225</v>
      </c>
      <c r="B214" s="650"/>
      <c r="C214" s="650"/>
      <c r="D214" s="650"/>
      <c r="E214" s="650"/>
      <c r="F214" s="650"/>
      <c r="G214" s="650"/>
      <c r="H214" s="650"/>
      <c r="I214" s="650"/>
      <c r="J214" s="650"/>
      <c r="K214" s="650"/>
      <c r="L214" s="651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</row>
    <row r="215" spans="1:23" x14ac:dyDescent="0.25">
      <c r="A215" s="38" t="s">
        <v>155</v>
      </c>
      <c r="B215" s="17"/>
      <c r="C215" s="52"/>
      <c r="D215" s="17"/>
      <c r="E215" s="17"/>
      <c r="F215" s="17"/>
      <c r="G215" s="17"/>
      <c r="H215" s="17"/>
      <c r="I215" s="17"/>
      <c r="J215" s="17"/>
      <c r="K215" s="17"/>
      <c r="L215" s="8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</row>
    <row r="216" spans="1:23" x14ac:dyDescent="0.25">
      <c r="A216" s="38" t="s">
        <v>157</v>
      </c>
      <c r="B216" s="54"/>
      <c r="C216" s="55"/>
      <c r="D216" s="56"/>
      <c r="E216" s="56"/>
      <c r="F216" s="56"/>
      <c r="G216" s="56"/>
      <c r="H216" s="56"/>
      <c r="I216" s="56"/>
      <c r="J216" s="56"/>
      <c r="K216" s="56"/>
      <c r="L216" s="8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</row>
    <row r="217" spans="1:23" x14ac:dyDescent="0.25">
      <c r="A217" s="38" t="s">
        <v>158</v>
      </c>
      <c r="B217" s="54"/>
      <c r="C217" s="55"/>
      <c r="D217" s="56"/>
      <c r="E217" s="56"/>
      <c r="F217" s="56"/>
      <c r="G217" s="56"/>
      <c r="H217" s="56"/>
      <c r="I217" s="56"/>
      <c r="J217" s="56"/>
      <c r="K217" s="56"/>
      <c r="L217" s="8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1:23" ht="15.75" customHeight="1" x14ac:dyDescent="0.25">
      <c r="A218" s="88" t="s">
        <v>163</v>
      </c>
      <c r="B218" s="590" t="s">
        <v>164</v>
      </c>
      <c r="C218" s="591"/>
      <c r="D218" s="591"/>
      <c r="E218" s="591"/>
      <c r="F218" s="591"/>
      <c r="G218" s="591"/>
      <c r="H218" s="591"/>
      <c r="I218" s="591"/>
      <c r="J218" s="591"/>
      <c r="K218" s="591"/>
      <c r="L218" s="662"/>
      <c r="M218" s="12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1:23" ht="31.5" x14ac:dyDescent="0.25">
      <c r="A219" s="38" t="s">
        <v>165</v>
      </c>
      <c r="B219" s="46" t="s">
        <v>166</v>
      </c>
      <c r="C219" s="88" t="s">
        <v>35</v>
      </c>
      <c r="D219" s="64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 x14ac:dyDescent="0.25">
      <c r="A220" s="12" t="s">
        <v>33</v>
      </c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1:23" x14ac:dyDescent="0.25">
      <c r="A221" s="38" t="s">
        <v>49</v>
      </c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ht="42" x14ac:dyDescent="0.25">
      <c r="A222" s="38" t="s">
        <v>167</v>
      </c>
      <c r="B222" s="46" t="s">
        <v>168</v>
      </c>
      <c r="C222" s="85" t="s">
        <v>35</v>
      </c>
      <c r="D222" s="85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1:23" x14ac:dyDescent="0.25">
      <c r="A223" s="38" t="s">
        <v>64</v>
      </c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1:23" x14ac:dyDescent="0.25">
      <c r="A224" s="38" t="s">
        <v>171</v>
      </c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</row>
    <row r="225" spans="1:23" ht="31.5" x14ac:dyDescent="0.25">
      <c r="A225" s="64" t="s">
        <v>173</v>
      </c>
      <c r="B225" s="46" t="s">
        <v>174</v>
      </c>
      <c r="C225" s="85" t="s">
        <v>35</v>
      </c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</row>
    <row r="226" spans="1:23" ht="15.75" customHeight="1" x14ac:dyDescent="0.25">
      <c r="A226" s="38" t="s">
        <v>175</v>
      </c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</row>
    <row r="227" spans="1:23" x14ac:dyDescent="0.25">
      <c r="A227" s="38" t="s">
        <v>176</v>
      </c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 x14ac:dyDescent="0.25">
      <c r="A228" s="64" t="s">
        <v>177</v>
      </c>
      <c r="B228" s="64" t="s">
        <v>178</v>
      </c>
      <c r="C228" s="85" t="s">
        <v>35</v>
      </c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</row>
    <row r="229" spans="1:23" x14ac:dyDescent="0.25">
      <c r="A229" s="38" t="s">
        <v>179</v>
      </c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</row>
    <row r="230" spans="1:23" x14ac:dyDescent="0.25">
      <c r="A230" s="38" t="s">
        <v>180</v>
      </c>
      <c r="B230" s="64" t="s">
        <v>181</v>
      </c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</row>
    <row r="231" spans="1:23" x14ac:dyDescent="0.25">
      <c r="A231" s="38" t="s">
        <v>182</v>
      </c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</row>
    <row r="232" spans="1:23" x14ac:dyDescent="0.25">
      <c r="A232" s="64" t="s">
        <v>183</v>
      </c>
      <c r="B232" s="64" t="s">
        <v>184</v>
      </c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</row>
    <row r="233" spans="1:23" ht="15.75" customHeight="1" x14ac:dyDescent="0.25">
      <c r="A233" s="38" t="s">
        <v>185</v>
      </c>
      <c r="B233" s="17"/>
      <c r="C233" s="17"/>
      <c r="D233" s="17"/>
      <c r="E233" s="17"/>
      <c r="F233" s="17"/>
      <c r="G233" s="17"/>
      <c r="H233" s="17"/>
      <c r="I233" s="17"/>
      <c r="J233" s="86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</row>
    <row r="234" spans="1:23" ht="25.5" customHeight="1" x14ac:dyDescent="0.25">
      <c r="A234" s="88" t="s">
        <v>186</v>
      </c>
      <c r="B234" s="632" t="s">
        <v>187</v>
      </c>
      <c r="C234" s="633"/>
      <c r="D234" s="633"/>
      <c r="E234" s="633"/>
      <c r="F234" s="633"/>
      <c r="G234" s="633"/>
      <c r="H234" s="633"/>
      <c r="I234" s="633"/>
      <c r="J234" s="633"/>
      <c r="K234" s="633"/>
      <c r="L234" s="8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</row>
    <row r="235" spans="1:23" x14ac:dyDescent="0.25">
      <c r="A235" s="64" t="s">
        <v>165</v>
      </c>
      <c r="B235" s="46"/>
      <c r="C235" s="85" t="s">
        <v>35</v>
      </c>
      <c r="D235" s="46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</row>
    <row r="236" spans="1:23" ht="15.75" hidden="1" customHeight="1" x14ac:dyDescent="0.25">
      <c r="A236" s="38" t="s">
        <v>33</v>
      </c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61"/>
      <c r="R236" s="61"/>
      <c r="S236" s="17"/>
      <c r="T236" s="17"/>
      <c r="U236" s="17"/>
      <c r="V236" s="17"/>
      <c r="W236" s="17"/>
    </row>
    <row r="237" spans="1:23" hidden="1" x14ac:dyDescent="0.25">
      <c r="A237" s="12" t="s">
        <v>49</v>
      </c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</row>
    <row r="238" spans="1:23" x14ac:dyDescent="0.25">
      <c r="A238" s="64" t="s">
        <v>167</v>
      </c>
      <c r="B238" s="46"/>
      <c r="C238" s="85" t="s">
        <v>35</v>
      </c>
      <c r="D238" s="46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</row>
    <row r="239" spans="1:23" hidden="1" x14ac:dyDescent="0.25">
      <c r="A239" s="38" t="s">
        <v>64</v>
      </c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</row>
    <row r="240" spans="1:23" hidden="1" x14ac:dyDescent="0.25">
      <c r="A240" s="38" t="s">
        <v>81</v>
      </c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</row>
    <row r="241" spans="1:23" ht="25.35" customHeight="1" x14ac:dyDescent="0.25">
      <c r="A241" s="88" t="s">
        <v>188</v>
      </c>
      <c r="B241" s="590" t="s">
        <v>189</v>
      </c>
      <c r="C241" s="657"/>
      <c r="D241" s="657"/>
      <c r="E241" s="657"/>
      <c r="F241" s="657"/>
      <c r="G241" s="657"/>
      <c r="H241" s="657"/>
      <c r="I241" s="657"/>
      <c r="J241" s="657"/>
      <c r="K241" s="657"/>
      <c r="L241" s="657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</row>
    <row r="242" spans="1:23" x14ac:dyDescent="0.25">
      <c r="A242" s="38" t="s">
        <v>190</v>
      </c>
      <c r="B242" s="17"/>
      <c r="C242" s="85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</row>
    <row r="243" spans="1:23" x14ac:dyDescent="0.25">
      <c r="A243" s="38" t="s">
        <v>167</v>
      </c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</row>
    <row r="244" spans="1:23" ht="15.75" customHeight="1" x14ac:dyDescent="0.25">
      <c r="A244" s="88" t="s">
        <v>191</v>
      </c>
      <c r="B244" s="590" t="s">
        <v>192</v>
      </c>
      <c r="C244" s="591"/>
      <c r="D244" s="591"/>
      <c r="E244" s="591"/>
      <c r="F244" s="591"/>
      <c r="G244" s="591"/>
      <c r="H244" s="591"/>
      <c r="I244" s="591"/>
      <c r="J244" s="662"/>
      <c r="K244" s="17"/>
      <c r="L244" s="17"/>
      <c r="M244" s="62"/>
      <c r="N244" s="17"/>
      <c r="O244" s="12"/>
      <c r="P244" s="17"/>
      <c r="Q244" s="17"/>
      <c r="R244" s="12"/>
      <c r="S244" s="17"/>
      <c r="T244" s="17"/>
      <c r="U244" s="17"/>
      <c r="V244" s="12"/>
      <c r="W244" s="17"/>
    </row>
    <row r="245" spans="1:23" x14ac:dyDescent="0.25">
      <c r="A245" s="38" t="s">
        <v>165</v>
      </c>
      <c r="B245" s="64" t="s">
        <v>193</v>
      </c>
      <c r="C245" s="85" t="s">
        <v>35</v>
      </c>
      <c r="D245" s="64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</row>
    <row r="246" spans="1:23" ht="24" customHeight="1" x14ac:dyDescent="0.25">
      <c r="A246" s="12" t="s">
        <v>33</v>
      </c>
      <c r="B246" s="46" t="s">
        <v>194</v>
      </c>
      <c r="C246" s="85" t="s">
        <v>35</v>
      </c>
      <c r="D246" s="46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</row>
    <row r="247" spans="1:23" x14ac:dyDescent="0.25">
      <c r="A247" s="38">
        <v>2</v>
      </c>
      <c r="B247" s="64" t="s">
        <v>195</v>
      </c>
      <c r="C247" s="85" t="s">
        <v>35</v>
      </c>
      <c r="D247" s="64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</row>
    <row r="248" spans="1:23" x14ac:dyDescent="0.25">
      <c r="A248" s="38" t="s">
        <v>64</v>
      </c>
      <c r="B248" s="80"/>
      <c r="C248" s="85" t="s">
        <v>35</v>
      </c>
      <c r="D248" s="80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2"/>
      <c r="S248" s="17"/>
      <c r="T248" s="17"/>
      <c r="U248" s="17"/>
      <c r="V248" s="17"/>
      <c r="W248" s="17"/>
    </row>
    <row r="249" spans="1:23" ht="21" x14ac:dyDescent="0.25">
      <c r="A249" s="38">
        <v>3</v>
      </c>
      <c r="B249" s="46" t="s">
        <v>196</v>
      </c>
      <c r="C249" s="85" t="s">
        <v>35</v>
      </c>
      <c r="D249" s="64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</row>
    <row r="250" spans="1:23" x14ac:dyDescent="0.25">
      <c r="A250" s="38" t="s">
        <v>197</v>
      </c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</row>
    <row r="251" spans="1:23" x14ac:dyDescent="0.25">
      <c r="A251" s="38" t="s">
        <v>123</v>
      </c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</row>
    <row r="252" spans="1:23" x14ac:dyDescent="0.25">
      <c r="A252" s="64" t="s">
        <v>198</v>
      </c>
      <c r="B252" s="590" t="s">
        <v>199</v>
      </c>
      <c r="C252" s="626"/>
      <c r="D252" s="626"/>
      <c r="E252" s="626"/>
      <c r="F252" s="626"/>
      <c r="G252" s="626"/>
      <c r="H252" s="626"/>
      <c r="I252" s="626"/>
      <c r="J252" s="626"/>
      <c r="K252" s="626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</row>
    <row r="253" spans="1:23" x14ac:dyDescent="0.25">
      <c r="A253" s="17"/>
      <c r="B253" s="66"/>
      <c r="C253" s="66"/>
      <c r="D253" s="66"/>
      <c r="E253" s="66"/>
      <c r="F253" s="66"/>
      <c r="G253" s="66"/>
      <c r="H253" s="66"/>
      <c r="I253" s="66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</row>
    <row r="254" spans="1:23" ht="29.45" customHeight="1" x14ac:dyDescent="0.25">
      <c r="A254" s="64" t="s">
        <v>200</v>
      </c>
      <c r="B254" s="590" t="s">
        <v>201</v>
      </c>
      <c r="C254" s="657"/>
      <c r="D254" s="657"/>
      <c r="E254" s="657"/>
      <c r="F254" s="657"/>
      <c r="G254" s="657"/>
      <c r="H254" s="657"/>
      <c r="I254" s="657"/>
      <c r="J254" s="657"/>
      <c r="K254" s="657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</row>
    <row r="255" spans="1:23" x14ac:dyDescent="0.2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</row>
    <row r="256" spans="1:23" x14ac:dyDescent="0.25">
      <c r="A256" s="68" t="s">
        <v>202</v>
      </c>
      <c r="B256" s="68" t="s">
        <v>54</v>
      </c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</row>
    <row r="257" spans="1:23" x14ac:dyDescent="0.25">
      <c r="A257" s="69"/>
      <c r="B257" s="69" t="s">
        <v>203</v>
      </c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>
        <f t="shared" ref="M257:W257" si="30">SUM(M163+M218+M234+M241+M244+M252+M254+M256)</f>
        <v>88720</v>
      </c>
      <c r="N257" s="69">
        <f t="shared" si="30"/>
        <v>0</v>
      </c>
      <c r="O257" s="69">
        <f t="shared" si="30"/>
        <v>88720</v>
      </c>
      <c r="P257" s="69">
        <f t="shared" si="30"/>
        <v>88720</v>
      </c>
      <c r="Q257" s="69">
        <f t="shared" si="30"/>
        <v>0</v>
      </c>
      <c r="R257" s="69">
        <f t="shared" si="30"/>
        <v>88720</v>
      </c>
      <c r="S257" s="69">
        <f t="shared" si="30"/>
        <v>88720</v>
      </c>
      <c r="T257" s="69">
        <f t="shared" si="30"/>
        <v>0</v>
      </c>
      <c r="U257" s="69">
        <f t="shared" si="30"/>
        <v>88720</v>
      </c>
      <c r="V257" s="69">
        <f t="shared" si="30"/>
        <v>88720</v>
      </c>
      <c r="W257" s="69">
        <f t="shared" si="30"/>
        <v>0</v>
      </c>
    </row>
    <row r="258" spans="1:23" x14ac:dyDescent="0.25">
      <c r="A258" s="69"/>
      <c r="B258" s="69" t="s">
        <v>226</v>
      </c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70">
        <f>SUM(M257+M149)</f>
        <v>7977370</v>
      </c>
      <c r="N258" s="70">
        <f t="shared" ref="N258" si="31">SUM(N257+N149)</f>
        <v>0</v>
      </c>
      <c r="O258" s="70">
        <f>P258+Q258</f>
        <v>8263434</v>
      </c>
      <c r="P258" s="70">
        <f t="shared" ref="P258:W258" si="32">SUM(P257+P149)</f>
        <v>7786941</v>
      </c>
      <c r="Q258" s="70">
        <f t="shared" si="32"/>
        <v>476493</v>
      </c>
      <c r="R258" s="70">
        <f>S258+T258</f>
        <v>8333930</v>
      </c>
      <c r="S258" s="70">
        <f t="shared" si="32"/>
        <v>8333930</v>
      </c>
      <c r="T258" s="70">
        <f t="shared" si="32"/>
        <v>0</v>
      </c>
      <c r="U258" s="70">
        <f>V258+W258</f>
        <v>8283039</v>
      </c>
      <c r="V258" s="70">
        <f t="shared" si="32"/>
        <v>8283039</v>
      </c>
      <c r="W258" s="70">
        <f t="shared" si="32"/>
        <v>0</v>
      </c>
    </row>
    <row r="259" spans="1:23" x14ac:dyDescent="0.25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</row>
    <row r="260" spans="1:23" x14ac:dyDescent="0.25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</row>
    <row r="261" spans="1:23" x14ac:dyDescent="0.25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</row>
    <row r="262" spans="1:23" x14ac:dyDescent="0.25">
      <c r="A262" s="71"/>
      <c r="B262" s="71" t="s">
        <v>227</v>
      </c>
      <c r="C262" s="71"/>
      <c r="D262" s="71" t="s">
        <v>293</v>
      </c>
      <c r="E262" s="71"/>
      <c r="F262" s="71"/>
      <c r="G262" s="71"/>
      <c r="H262" s="71"/>
      <c r="I262" s="71"/>
      <c r="J262" s="71"/>
      <c r="K262" s="71"/>
      <c r="L262" s="71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</row>
    <row r="263" spans="1:23" x14ac:dyDescent="0.25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</row>
    <row r="264" spans="1:23" x14ac:dyDescent="0.25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</row>
    <row r="265" spans="1:23" x14ac:dyDescent="0.25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</row>
    <row r="266" spans="1:23" x14ac:dyDescent="0.25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</row>
    <row r="267" spans="1:23" x14ac:dyDescent="0.25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</row>
    <row r="268" spans="1:23" x14ac:dyDescent="0.25">
      <c r="B268" s="2" t="s">
        <v>294</v>
      </c>
      <c r="C268" s="2" t="s">
        <v>295</v>
      </c>
    </row>
  </sheetData>
  <mergeCells count="112">
    <mergeCell ref="B254:K254"/>
    <mergeCell ref="A214:L214"/>
    <mergeCell ref="B218:L218"/>
    <mergeCell ref="B234:K234"/>
    <mergeCell ref="B241:L241"/>
    <mergeCell ref="B244:J244"/>
    <mergeCell ref="B252:K252"/>
    <mergeCell ref="A165:K165"/>
    <mergeCell ref="A173:K173"/>
    <mergeCell ref="A180:K180"/>
    <mergeCell ref="A186:K186"/>
    <mergeCell ref="B207:I207"/>
    <mergeCell ref="A211:J211"/>
    <mergeCell ref="O162:Q162"/>
    <mergeCell ref="R162:T162"/>
    <mergeCell ref="U162:W162"/>
    <mergeCell ref="B163:H163"/>
    <mergeCell ref="B164:G164"/>
    <mergeCell ref="I164:J164"/>
    <mergeCell ref="L160:L161"/>
    <mergeCell ref="M160:M161"/>
    <mergeCell ref="N160:N161"/>
    <mergeCell ref="O160:Q160"/>
    <mergeCell ref="R160:T160"/>
    <mergeCell ref="U160:W160"/>
    <mergeCell ref="Q157:R157"/>
    <mergeCell ref="E158:H158"/>
    <mergeCell ref="L158:P158"/>
    <mergeCell ref="Q158:R158"/>
    <mergeCell ref="S158:W158"/>
    <mergeCell ref="E159:E161"/>
    <mergeCell ref="F159:F161"/>
    <mergeCell ref="G159:G161"/>
    <mergeCell ref="H159:H161"/>
    <mergeCell ref="L159:W159"/>
    <mergeCell ref="B144:G144"/>
    <mergeCell ref="B146:K146"/>
    <mergeCell ref="A157:A161"/>
    <mergeCell ref="B157:B161"/>
    <mergeCell ref="C157:C161"/>
    <mergeCell ref="D157:D161"/>
    <mergeCell ref="E157:G157"/>
    <mergeCell ref="I157:I161"/>
    <mergeCell ref="J157:J161"/>
    <mergeCell ref="K157:K161"/>
    <mergeCell ref="A100:K100"/>
    <mergeCell ref="A103:L103"/>
    <mergeCell ref="B110:L110"/>
    <mergeCell ref="B126:K126"/>
    <mergeCell ref="B133:K133"/>
    <mergeCell ref="B136:J136"/>
    <mergeCell ref="J64:J66"/>
    <mergeCell ref="K64:K66"/>
    <mergeCell ref="E65:G65"/>
    <mergeCell ref="E66:G66"/>
    <mergeCell ref="A75:K75"/>
    <mergeCell ref="B96:K96"/>
    <mergeCell ref="B49:B50"/>
    <mergeCell ref="A51:K51"/>
    <mergeCell ref="A54:A55"/>
    <mergeCell ref="B54:B55"/>
    <mergeCell ref="A56:A66"/>
    <mergeCell ref="B56:B66"/>
    <mergeCell ref="E60:G60"/>
    <mergeCell ref="E61:G61"/>
    <mergeCell ref="E64:G64"/>
    <mergeCell ref="I64:I66"/>
    <mergeCell ref="A35:A37"/>
    <mergeCell ref="B35:B37"/>
    <mergeCell ref="I36:I37"/>
    <mergeCell ref="A38:A42"/>
    <mergeCell ref="B38:B42"/>
    <mergeCell ref="B45:B46"/>
    <mergeCell ref="A21:K21"/>
    <mergeCell ref="I22:I24"/>
    <mergeCell ref="A23:A26"/>
    <mergeCell ref="B23:B26"/>
    <mergeCell ref="I25:I26"/>
    <mergeCell ref="A33:K33"/>
    <mergeCell ref="O18:Q18"/>
    <mergeCell ref="R18:T18"/>
    <mergeCell ref="U18:W18"/>
    <mergeCell ref="B19:H19"/>
    <mergeCell ref="B20:G20"/>
    <mergeCell ref="I20:J20"/>
    <mergeCell ref="L15:W15"/>
    <mergeCell ref="L16:L17"/>
    <mergeCell ref="M16:M17"/>
    <mergeCell ref="N16:N17"/>
    <mergeCell ref="O16:Q16"/>
    <mergeCell ref="R16:T16"/>
    <mergeCell ref="U16:W16"/>
    <mergeCell ref="K13:K17"/>
    <mergeCell ref="Q13:R13"/>
    <mergeCell ref="E14:H14"/>
    <mergeCell ref="L14:P14"/>
    <mergeCell ref="Q14:R14"/>
    <mergeCell ref="S14:W14"/>
    <mergeCell ref="E15:E17"/>
    <mergeCell ref="F15:F17"/>
    <mergeCell ref="G15:G17"/>
    <mergeCell ref="H15:H17"/>
    <mergeCell ref="A6:W6"/>
    <mergeCell ref="A8:W8"/>
    <mergeCell ref="A10:W10"/>
    <mergeCell ref="A13:A17"/>
    <mergeCell ref="B13:B17"/>
    <mergeCell ref="C13:C17"/>
    <mergeCell ref="D13:D17"/>
    <mergeCell ref="E13:G13"/>
    <mergeCell ref="I13:I17"/>
    <mergeCell ref="J13:J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2"/>
  <sheetViews>
    <sheetView topLeftCell="A243" workbookViewId="0">
      <selection activeCell="Q248" sqref="Q248"/>
    </sheetView>
  </sheetViews>
  <sheetFormatPr defaultRowHeight="12.75" x14ac:dyDescent="0.25"/>
  <cols>
    <col min="1" max="1" width="5.42578125" style="2" customWidth="1"/>
    <col min="2" max="2" width="24.85546875" style="2" customWidth="1"/>
    <col min="3" max="3" width="12.5703125" style="2" customWidth="1"/>
    <col min="4" max="4" width="9.5703125" style="2" customWidth="1"/>
    <col min="5" max="5" width="6.140625" style="2" customWidth="1"/>
    <col min="6" max="6" width="6.85546875" style="2" customWidth="1"/>
    <col min="7" max="7" width="9.85546875" style="2" customWidth="1"/>
    <col min="8" max="8" width="5.5703125" style="2" customWidth="1"/>
    <col min="9" max="9" width="16.140625" style="2" customWidth="1"/>
    <col min="10" max="10" width="13.28515625" style="2" customWidth="1"/>
    <col min="11" max="11" width="10.7109375" style="2" customWidth="1"/>
    <col min="12" max="12" width="2.5703125" style="2" customWidth="1"/>
    <col min="13" max="13" width="7.85546875" style="2" customWidth="1"/>
    <col min="14" max="14" width="2.42578125" style="2" customWidth="1"/>
    <col min="15" max="16" width="8" style="2" customWidth="1"/>
    <col min="17" max="17" width="7.140625" style="2" customWidth="1"/>
    <col min="18" max="18" width="8.42578125" style="2" customWidth="1"/>
    <col min="19" max="19" width="7.85546875" style="2" customWidth="1"/>
    <col min="20" max="20" width="8.140625" style="2" customWidth="1"/>
    <col min="21" max="22" width="9.140625" style="2"/>
    <col min="23" max="23" width="7.7109375" style="2" customWidth="1"/>
    <col min="24" max="24" width="1" style="2" customWidth="1"/>
    <col min="25" max="256" width="9.140625" style="2"/>
    <col min="257" max="257" width="5.42578125" style="2" customWidth="1"/>
    <col min="258" max="258" width="24.85546875" style="2" customWidth="1"/>
    <col min="259" max="259" width="12.5703125" style="2" customWidth="1"/>
    <col min="260" max="260" width="9.5703125" style="2" customWidth="1"/>
    <col min="261" max="261" width="6.140625" style="2" customWidth="1"/>
    <col min="262" max="262" width="6.85546875" style="2" customWidth="1"/>
    <col min="263" max="263" width="9.85546875" style="2" customWidth="1"/>
    <col min="264" max="264" width="5.5703125" style="2" customWidth="1"/>
    <col min="265" max="265" width="16.140625" style="2" customWidth="1"/>
    <col min="266" max="266" width="13.28515625" style="2" customWidth="1"/>
    <col min="267" max="267" width="10.7109375" style="2" customWidth="1"/>
    <col min="268" max="268" width="2.5703125" style="2" customWidth="1"/>
    <col min="269" max="269" width="7.85546875" style="2" customWidth="1"/>
    <col min="270" max="270" width="2.42578125" style="2" customWidth="1"/>
    <col min="271" max="272" width="8" style="2" customWidth="1"/>
    <col min="273" max="273" width="7.140625" style="2" customWidth="1"/>
    <col min="274" max="274" width="8.42578125" style="2" customWidth="1"/>
    <col min="275" max="275" width="7.85546875" style="2" customWidth="1"/>
    <col min="276" max="276" width="8.140625" style="2" customWidth="1"/>
    <col min="277" max="278" width="9.140625" style="2"/>
    <col min="279" max="279" width="7.7109375" style="2" customWidth="1"/>
    <col min="280" max="280" width="1" style="2" customWidth="1"/>
    <col min="281" max="512" width="9.140625" style="2"/>
    <col min="513" max="513" width="5.42578125" style="2" customWidth="1"/>
    <col min="514" max="514" width="24.85546875" style="2" customWidth="1"/>
    <col min="515" max="515" width="12.5703125" style="2" customWidth="1"/>
    <col min="516" max="516" width="9.5703125" style="2" customWidth="1"/>
    <col min="517" max="517" width="6.140625" style="2" customWidth="1"/>
    <col min="518" max="518" width="6.85546875" style="2" customWidth="1"/>
    <col min="519" max="519" width="9.85546875" style="2" customWidth="1"/>
    <col min="520" max="520" width="5.5703125" style="2" customWidth="1"/>
    <col min="521" max="521" width="16.140625" style="2" customWidth="1"/>
    <col min="522" max="522" width="13.28515625" style="2" customWidth="1"/>
    <col min="523" max="523" width="10.7109375" style="2" customWidth="1"/>
    <col min="524" max="524" width="2.5703125" style="2" customWidth="1"/>
    <col min="525" max="525" width="7.85546875" style="2" customWidth="1"/>
    <col min="526" max="526" width="2.42578125" style="2" customWidth="1"/>
    <col min="527" max="528" width="8" style="2" customWidth="1"/>
    <col min="529" max="529" width="7.140625" style="2" customWidth="1"/>
    <col min="530" max="530" width="8.42578125" style="2" customWidth="1"/>
    <col min="531" max="531" width="7.85546875" style="2" customWidth="1"/>
    <col min="532" max="532" width="8.140625" style="2" customWidth="1"/>
    <col min="533" max="534" width="9.140625" style="2"/>
    <col min="535" max="535" width="7.7109375" style="2" customWidth="1"/>
    <col min="536" max="536" width="1" style="2" customWidth="1"/>
    <col min="537" max="768" width="9.140625" style="2"/>
    <col min="769" max="769" width="5.42578125" style="2" customWidth="1"/>
    <col min="770" max="770" width="24.85546875" style="2" customWidth="1"/>
    <col min="771" max="771" width="12.5703125" style="2" customWidth="1"/>
    <col min="772" max="772" width="9.5703125" style="2" customWidth="1"/>
    <col min="773" max="773" width="6.140625" style="2" customWidth="1"/>
    <col min="774" max="774" width="6.85546875" style="2" customWidth="1"/>
    <col min="775" max="775" width="9.85546875" style="2" customWidth="1"/>
    <col min="776" max="776" width="5.5703125" style="2" customWidth="1"/>
    <col min="777" max="777" width="16.140625" style="2" customWidth="1"/>
    <col min="778" max="778" width="13.28515625" style="2" customWidth="1"/>
    <col min="779" max="779" width="10.7109375" style="2" customWidth="1"/>
    <col min="780" max="780" width="2.5703125" style="2" customWidth="1"/>
    <col min="781" max="781" width="7.85546875" style="2" customWidth="1"/>
    <col min="782" max="782" width="2.42578125" style="2" customWidth="1"/>
    <col min="783" max="784" width="8" style="2" customWidth="1"/>
    <col min="785" max="785" width="7.140625" style="2" customWidth="1"/>
    <col min="786" max="786" width="8.42578125" style="2" customWidth="1"/>
    <col min="787" max="787" width="7.85546875" style="2" customWidth="1"/>
    <col min="788" max="788" width="8.140625" style="2" customWidth="1"/>
    <col min="789" max="790" width="9.140625" style="2"/>
    <col min="791" max="791" width="7.7109375" style="2" customWidth="1"/>
    <col min="792" max="792" width="1" style="2" customWidth="1"/>
    <col min="793" max="1024" width="9.140625" style="2"/>
    <col min="1025" max="1025" width="5.42578125" style="2" customWidth="1"/>
    <col min="1026" max="1026" width="24.85546875" style="2" customWidth="1"/>
    <col min="1027" max="1027" width="12.5703125" style="2" customWidth="1"/>
    <col min="1028" max="1028" width="9.5703125" style="2" customWidth="1"/>
    <col min="1029" max="1029" width="6.140625" style="2" customWidth="1"/>
    <col min="1030" max="1030" width="6.85546875" style="2" customWidth="1"/>
    <col min="1031" max="1031" width="9.85546875" style="2" customWidth="1"/>
    <col min="1032" max="1032" width="5.5703125" style="2" customWidth="1"/>
    <col min="1033" max="1033" width="16.140625" style="2" customWidth="1"/>
    <col min="1034" max="1034" width="13.28515625" style="2" customWidth="1"/>
    <col min="1035" max="1035" width="10.7109375" style="2" customWidth="1"/>
    <col min="1036" max="1036" width="2.5703125" style="2" customWidth="1"/>
    <col min="1037" max="1037" width="7.85546875" style="2" customWidth="1"/>
    <col min="1038" max="1038" width="2.42578125" style="2" customWidth="1"/>
    <col min="1039" max="1040" width="8" style="2" customWidth="1"/>
    <col min="1041" max="1041" width="7.140625" style="2" customWidth="1"/>
    <col min="1042" max="1042" width="8.42578125" style="2" customWidth="1"/>
    <col min="1043" max="1043" width="7.85546875" style="2" customWidth="1"/>
    <col min="1044" max="1044" width="8.140625" style="2" customWidth="1"/>
    <col min="1045" max="1046" width="9.140625" style="2"/>
    <col min="1047" max="1047" width="7.7109375" style="2" customWidth="1"/>
    <col min="1048" max="1048" width="1" style="2" customWidth="1"/>
    <col min="1049" max="1280" width="9.140625" style="2"/>
    <col min="1281" max="1281" width="5.42578125" style="2" customWidth="1"/>
    <col min="1282" max="1282" width="24.85546875" style="2" customWidth="1"/>
    <col min="1283" max="1283" width="12.5703125" style="2" customWidth="1"/>
    <col min="1284" max="1284" width="9.5703125" style="2" customWidth="1"/>
    <col min="1285" max="1285" width="6.140625" style="2" customWidth="1"/>
    <col min="1286" max="1286" width="6.85546875" style="2" customWidth="1"/>
    <col min="1287" max="1287" width="9.85546875" style="2" customWidth="1"/>
    <col min="1288" max="1288" width="5.5703125" style="2" customWidth="1"/>
    <col min="1289" max="1289" width="16.140625" style="2" customWidth="1"/>
    <col min="1290" max="1290" width="13.28515625" style="2" customWidth="1"/>
    <col min="1291" max="1291" width="10.7109375" style="2" customWidth="1"/>
    <col min="1292" max="1292" width="2.5703125" style="2" customWidth="1"/>
    <col min="1293" max="1293" width="7.85546875" style="2" customWidth="1"/>
    <col min="1294" max="1294" width="2.42578125" style="2" customWidth="1"/>
    <col min="1295" max="1296" width="8" style="2" customWidth="1"/>
    <col min="1297" max="1297" width="7.140625" style="2" customWidth="1"/>
    <col min="1298" max="1298" width="8.42578125" style="2" customWidth="1"/>
    <col min="1299" max="1299" width="7.85546875" style="2" customWidth="1"/>
    <col min="1300" max="1300" width="8.140625" style="2" customWidth="1"/>
    <col min="1301" max="1302" width="9.140625" style="2"/>
    <col min="1303" max="1303" width="7.7109375" style="2" customWidth="1"/>
    <col min="1304" max="1304" width="1" style="2" customWidth="1"/>
    <col min="1305" max="1536" width="9.140625" style="2"/>
    <col min="1537" max="1537" width="5.42578125" style="2" customWidth="1"/>
    <col min="1538" max="1538" width="24.85546875" style="2" customWidth="1"/>
    <col min="1539" max="1539" width="12.5703125" style="2" customWidth="1"/>
    <col min="1540" max="1540" width="9.5703125" style="2" customWidth="1"/>
    <col min="1541" max="1541" width="6.140625" style="2" customWidth="1"/>
    <col min="1542" max="1542" width="6.85546875" style="2" customWidth="1"/>
    <col min="1543" max="1543" width="9.85546875" style="2" customWidth="1"/>
    <col min="1544" max="1544" width="5.5703125" style="2" customWidth="1"/>
    <col min="1545" max="1545" width="16.140625" style="2" customWidth="1"/>
    <col min="1546" max="1546" width="13.28515625" style="2" customWidth="1"/>
    <col min="1547" max="1547" width="10.7109375" style="2" customWidth="1"/>
    <col min="1548" max="1548" width="2.5703125" style="2" customWidth="1"/>
    <col min="1549" max="1549" width="7.85546875" style="2" customWidth="1"/>
    <col min="1550" max="1550" width="2.42578125" style="2" customWidth="1"/>
    <col min="1551" max="1552" width="8" style="2" customWidth="1"/>
    <col min="1553" max="1553" width="7.140625" style="2" customWidth="1"/>
    <col min="1554" max="1554" width="8.42578125" style="2" customWidth="1"/>
    <col min="1555" max="1555" width="7.85546875" style="2" customWidth="1"/>
    <col min="1556" max="1556" width="8.140625" style="2" customWidth="1"/>
    <col min="1557" max="1558" width="9.140625" style="2"/>
    <col min="1559" max="1559" width="7.7109375" style="2" customWidth="1"/>
    <col min="1560" max="1560" width="1" style="2" customWidth="1"/>
    <col min="1561" max="1792" width="9.140625" style="2"/>
    <col min="1793" max="1793" width="5.42578125" style="2" customWidth="1"/>
    <col min="1794" max="1794" width="24.85546875" style="2" customWidth="1"/>
    <col min="1795" max="1795" width="12.5703125" style="2" customWidth="1"/>
    <col min="1796" max="1796" width="9.5703125" style="2" customWidth="1"/>
    <col min="1797" max="1797" width="6.140625" style="2" customWidth="1"/>
    <col min="1798" max="1798" width="6.85546875" style="2" customWidth="1"/>
    <col min="1799" max="1799" width="9.85546875" style="2" customWidth="1"/>
    <col min="1800" max="1800" width="5.5703125" style="2" customWidth="1"/>
    <col min="1801" max="1801" width="16.140625" style="2" customWidth="1"/>
    <col min="1802" max="1802" width="13.28515625" style="2" customWidth="1"/>
    <col min="1803" max="1803" width="10.7109375" style="2" customWidth="1"/>
    <col min="1804" max="1804" width="2.5703125" style="2" customWidth="1"/>
    <col min="1805" max="1805" width="7.85546875" style="2" customWidth="1"/>
    <col min="1806" max="1806" width="2.42578125" style="2" customWidth="1"/>
    <col min="1807" max="1808" width="8" style="2" customWidth="1"/>
    <col min="1809" max="1809" width="7.140625" style="2" customWidth="1"/>
    <col min="1810" max="1810" width="8.42578125" style="2" customWidth="1"/>
    <col min="1811" max="1811" width="7.85546875" style="2" customWidth="1"/>
    <col min="1812" max="1812" width="8.140625" style="2" customWidth="1"/>
    <col min="1813" max="1814" width="9.140625" style="2"/>
    <col min="1815" max="1815" width="7.7109375" style="2" customWidth="1"/>
    <col min="1816" max="1816" width="1" style="2" customWidth="1"/>
    <col min="1817" max="2048" width="9.140625" style="2"/>
    <col min="2049" max="2049" width="5.42578125" style="2" customWidth="1"/>
    <col min="2050" max="2050" width="24.85546875" style="2" customWidth="1"/>
    <col min="2051" max="2051" width="12.5703125" style="2" customWidth="1"/>
    <col min="2052" max="2052" width="9.5703125" style="2" customWidth="1"/>
    <col min="2053" max="2053" width="6.140625" style="2" customWidth="1"/>
    <col min="2054" max="2054" width="6.85546875" style="2" customWidth="1"/>
    <col min="2055" max="2055" width="9.85546875" style="2" customWidth="1"/>
    <col min="2056" max="2056" width="5.5703125" style="2" customWidth="1"/>
    <col min="2057" max="2057" width="16.140625" style="2" customWidth="1"/>
    <col min="2058" max="2058" width="13.28515625" style="2" customWidth="1"/>
    <col min="2059" max="2059" width="10.7109375" style="2" customWidth="1"/>
    <col min="2060" max="2060" width="2.5703125" style="2" customWidth="1"/>
    <col min="2061" max="2061" width="7.85546875" style="2" customWidth="1"/>
    <col min="2062" max="2062" width="2.42578125" style="2" customWidth="1"/>
    <col min="2063" max="2064" width="8" style="2" customWidth="1"/>
    <col min="2065" max="2065" width="7.140625" style="2" customWidth="1"/>
    <col min="2066" max="2066" width="8.42578125" style="2" customWidth="1"/>
    <col min="2067" max="2067" width="7.85546875" style="2" customWidth="1"/>
    <col min="2068" max="2068" width="8.140625" style="2" customWidth="1"/>
    <col min="2069" max="2070" width="9.140625" style="2"/>
    <col min="2071" max="2071" width="7.7109375" style="2" customWidth="1"/>
    <col min="2072" max="2072" width="1" style="2" customWidth="1"/>
    <col min="2073" max="2304" width="9.140625" style="2"/>
    <col min="2305" max="2305" width="5.42578125" style="2" customWidth="1"/>
    <col min="2306" max="2306" width="24.85546875" style="2" customWidth="1"/>
    <col min="2307" max="2307" width="12.5703125" style="2" customWidth="1"/>
    <col min="2308" max="2308" width="9.5703125" style="2" customWidth="1"/>
    <col min="2309" max="2309" width="6.140625" style="2" customWidth="1"/>
    <col min="2310" max="2310" width="6.85546875" style="2" customWidth="1"/>
    <col min="2311" max="2311" width="9.85546875" style="2" customWidth="1"/>
    <col min="2312" max="2312" width="5.5703125" style="2" customWidth="1"/>
    <col min="2313" max="2313" width="16.140625" style="2" customWidth="1"/>
    <col min="2314" max="2314" width="13.28515625" style="2" customWidth="1"/>
    <col min="2315" max="2315" width="10.7109375" style="2" customWidth="1"/>
    <col min="2316" max="2316" width="2.5703125" style="2" customWidth="1"/>
    <col min="2317" max="2317" width="7.85546875" style="2" customWidth="1"/>
    <col min="2318" max="2318" width="2.42578125" style="2" customWidth="1"/>
    <col min="2319" max="2320" width="8" style="2" customWidth="1"/>
    <col min="2321" max="2321" width="7.140625" style="2" customWidth="1"/>
    <col min="2322" max="2322" width="8.42578125" style="2" customWidth="1"/>
    <col min="2323" max="2323" width="7.85546875" style="2" customWidth="1"/>
    <col min="2324" max="2324" width="8.140625" style="2" customWidth="1"/>
    <col min="2325" max="2326" width="9.140625" style="2"/>
    <col min="2327" max="2327" width="7.7109375" style="2" customWidth="1"/>
    <col min="2328" max="2328" width="1" style="2" customWidth="1"/>
    <col min="2329" max="2560" width="9.140625" style="2"/>
    <col min="2561" max="2561" width="5.42578125" style="2" customWidth="1"/>
    <col min="2562" max="2562" width="24.85546875" style="2" customWidth="1"/>
    <col min="2563" max="2563" width="12.5703125" style="2" customWidth="1"/>
    <col min="2564" max="2564" width="9.5703125" style="2" customWidth="1"/>
    <col min="2565" max="2565" width="6.140625" style="2" customWidth="1"/>
    <col min="2566" max="2566" width="6.85546875" style="2" customWidth="1"/>
    <col min="2567" max="2567" width="9.85546875" style="2" customWidth="1"/>
    <col min="2568" max="2568" width="5.5703125" style="2" customWidth="1"/>
    <col min="2569" max="2569" width="16.140625" style="2" customWidth="1"/>
    <col min="2570" max="2570" width="13.28515625" style="2" customWidth="1"/>
    <col min="2571" max="2571" width="10.7109375" style="2" customWidth="1"/>
    <col min="2572" max="2572" width="2.5703125" style="2" customWidth="1"/>
    <col min="2573" max="2573" width="7.85546875" style="2" customWidth="1"/>
    <col min="2574" max="2574" width="2.42578125" style="2" customWidth="1"/>
    <col min="2575" max="2576" width="8" style="2" customWidth="1"/>
    <col min="2577" max="2577" width="7.140625" style="2" customWidth="1"/>
    <col min="2578" max="2578" width="8.42578125" style="2" customWidth="1"/>
    <col min="2579" max="2579" width="7.85546875" style="2" customWidth="1"/>
    <col min="2580" max="2580" width="8.140625" style="2" customWidth="1"/>
    <col min="2581" max="2582" width="9.140625" style="2"/>
    <col min="2583" max="2583" width="7.7109375" style="2" customWidth="1"/>
    <col min="2584" max="2584" width="1" style="2" customWidth="1"/>
    <col min="2585" max="2816" width="9.140625" style="2"/>
    <col min="2817" max="2817" width="5.42578125" style="2" customWidth="1"/>
    <col min="2818" max="2818" width="24.85546875" style="2" customWidth="1"/>
    <col min="2819" max="2819" width="12.5703125" style="2" customWidth="1"/>
    <col min="2820" max="2820" width="9.5703125" style="2" customWidth="1"/>
    <col min="2821" max="2821" width="6.140625" style="2" customWidth="1"/>
    <col min="2822" max="2822" width="6.85546875" style="2" customWidth="1"/>
    <col min="2823" max="2823" width="9.85546875" style="2" customWidth="1"/>
    <col min="2824" max="2824" width="5.5703125" style="2" customWidth="1"/>
    <col min="2825" max="2825" width="16.140625" style="2" customWidth="1"/>
    <col min="2826" max="2826" width="13.28515625" style="2" customWidth="1"/>
    <col min="2827" max="2827" width="10.7109375" style="2" customWidth="1"/>
    <col min="2828" max="2828" width="2.5703125" style="2" customWidth="1"/>
    <col min="2829" max="2829" width="7.85546875" style="2" customWidth="1"/>
    <col min="2830" max="2830" width="2.42578125" style="2" customWidth="1"/>
    <col min="2831" max="2832" width="8" style="2" customWidth="1"/>
    <col min="2833" max="2833" width="7.140625" style="2" customWidth="1"/>
    <col min="2834" max="2834" width="8.42578125" style="2" customWidth="1"/>
    <col min="2835" max="2835" width="7.85546875" style="2" customWidth="1"/>
    <col min="2836" max="2836" width="8.140625" style="2" customWidth="1"/>
    <col min="2837" max="2838" width="9.140625" style="2"/>
    <col min="2839" max="2839" width="7.7109375" style="2" customWidth="1"/>
    <col min="2840" max="2840" width="1" style="2" customWidth="1"/>
    <col min="2841" max="3072" width="9.140625" style="2"/>
    <col min="3073" max="3073" width="5.42578125" style="2" customWidth="1"/>
    <col min="3074" max="3074" width="24.85546875" style="2" customWidth="1"/>
    <col min="3075" max="3075" width="12.5703125" style="2" customWidth="1"/>
    <col min="3076" max="3076" width="9.5703125" style="2" customWidth="1"/>
    <col min="3077" max="3077" width="6.140625" style="2" customWidth="1"/>
    <col min="3078" max="3078" width="6.85546875" style="2" customWidth="1"/>
    <col min="3079" max="3079" width="9.85546875" style="2" customWidth="1"/>
    <col min="3080" max="3080" width="5.5703125" style="2" customWidth="1"/>
    <col min="3081" max="3081" width="16.140625" style="2" customWidth="1"/>
    <col min="3082" max="3082" width="13.28515625" style="2" customWidth="1"/>
    <col min="3083" max="3083" width="10.7109375" style="2" customWidth="1"/>
    <col min="3084" max="3084" width="2.5703125" style="2" customWidth="1"/>
    <col min="3085" max="3085" width="7.85546875" style="2" customWidth="1"/>
    <col min="3086" max="3086" width="2.42578125" style="2" customWidth="1"/>
    <col min="3087" max="3088" width="8" style="2" customWidth="1"/>
    <col min="3089" max="3089" width="7.140625" style="2" customWidth="1"/>
    <col min="3090" max="3090" width="8.42578125" style="2" customWidth="1"/>
    <col min="3091" max="3091" width="7.85546875" style="2" customWidth="1"/>
    <col min="3092" max="3092" width="8.140625" style="2" customWidth="1"/>
    <col min="3093" max="3094" width="9.140625" style="2"/>
    <col min="3095" max="3095" width="7.7109375" style="2" customWidth="1"/>
    <col min="3096" max="3096" width="1" style="2" customWidth="1"/>
    <col min="3097" max="3328" width="9.140625" style="2"/>
    <col min="3329" max="3329" width="5.42578125" style="2" customWidth="1"/>
    <col min="3330" max="3330" width="24.85546875" style="2" customWidth="1"/>
    <col min="3331" max="3331" width="12.5703125" style="2" customWidth="1"/>
    <col min="3332" max="3332" width="9.5703125" style="2" customWidth="1"/>
    <col min="3333" max="3333" width="6.140625" style="2" customWidth="1"/>
    <col min="3334" max="3334" width="6.85546875" style="2" customWidth="1"/>
    <col min="3335" max="3335" width="9.85546875" style="2" customWidth="1"/>
    <col min="3336" max="3336" width="5.5703125" style="2" customWidth="1"/>
    <col min="3337" max="3337" width="16.140625" style="2" customWidth="1"/>
    <col min="3338" max="3338" width="13.28515625" style="2" customWidth="1"/>
    <col min="3339" max="3339" width="10.7109375" style="2" customWidth="1"/>
    <col min="3340" max="3340" width="2.5703125" style="2" customWidth="1"/>
    <col min="3341" max="3341" width="7.85546875" style="2" customWidth="1"/>
    <col min="3342" max="3342" width="2.42578125" style="2" customWidth="1"/>
    <col min="3343" max="3344" width="8" style="2" customWidth="1"/>
    <col min="3345" max="3345" width="7.140625" style="2" customWidth="1"/>
    <col min="3346" max="3346" width="8.42578125" style="2" customWidth="1"/>
    <col min="3347" max="3347" width="7.85546875" style="2" customWidth="1"/>
    <col min="3348" max="3348" width="8.140625" style="2" customWidth="1"/>
    <col min="3349" max="3350" width="9.140625" style="2"/>
    <col min="3351" max="3351" width="7.7109375" style="2" customWidth="1"/>
    <col min="3352" max="3352" width="1" style="2" customWidth="1"/>
    <col min="3353" max="3584" width="9.140625" style="2"/>
    <col min="3585" max="3585" width="5.42578125" style="2" customWidth="1"/>
    <col min="3586" max="3586" width="24.85546875" style="2" customWidth="1"/>
    <col min="3587" max="3587" width="12.5703125" style="2" customWidth="1"/>
    <col min="3588" max="3588" width="9.5703125" style="2" customWidth="1"/>
    <col min="3589" max="3589" width="6.140625" style="2" customWidth="1"/>
    <col min="3590" max="3590" width="6.85546875" style="2" customWidth="1"/>
    <col min="3591" max="3591" width="9.85546875" style="2" customWidth="1"/>
    <col min="3592" max="3592" width="5.5703125" style="2" customWidth="1"/>
    <col min="3593" max="3593" width="16.140625" style="2" customWidth="1"/>
    <col min="3594" max="3594" width="13.28515625" style="2" customWidth="1"/>
    <col min="3595" max="3595" width="10.7109375" style="2" customWidth="1"/>
    <col min="3596" max="3596" width="2.5703125" style="2" customWidth="1"/>
    <col min="3597" max="3597" width="7.85546875" style="2" customWidth="1"/>
    <col min="3598" max="3598" width="2.42578125" style="2" customWidth="1"/>
    <col min="3599" max="3600" width="8" style="2" customWidth="1"/>
    <col min="3601" max="3601" width="7.140625" style="2" customWidth="1"/>
    <col min="3602" max="3602" width="8.42578125" style="2" customWidth="1"/>
    <col min="3603" max="3603" width="7.85546875" style="2" customWidth="1"/>
    <col min="3604" max="3604" width="8.140625" style="2" customWidth="1"/>
    <col min="3605" max="3606" width="9.140625" style="2"/>
    <col min="3607" max="3607" width="7.7109375" style="2" customWidth="1"/>
    <col min="3608" max="3608" width="1" style="2" customWidth="1"/>
    <col min="3609" max="3840" width="9.140625" style="2"/>
    <col min="3841" max="3841" width="5.42578125" style="2" customWidth="1"/>
    <col min="3842" max="3842" width="24.85546875" style="2" customWidth="1"/>
    <col min="3843" max="3843" width="12.5703125" style="2" customWidth="1"/>
    <col min="3844" max="3844" width="9.5703125" style="2" customWidth="1"/>
    <col min="3845" max="3845" width="6.140625" style="2" customWidth="1"/>
    <col min="3846" max="3846" width="6.85546875" style="2" customWidth="1"/>
    <col min="3847" max="3847" width="9.85546875" style="2" customWidth="1"/>
    <col min="3848" max="3848" width="5.5703125" style="2" customWidth="1"/>
    <col min="3849" max="3849" width="16.140625" style="2" customWidth="1"/>
    <col min="3850" max="3850" width="13.28515625" style="2" customWidth="1"/>
    <col min="3851" max="3851" width="10.7109375" style="2" customWidth="1"/>
    <col min="3852" max="3852" width="2.5703125" style="2" customWidth="1"/>
    <col min="3853" max="3853" width="7.85546875" style="2" customWidth="1"/>
    <col min="3854" max="3854" width="2.42578125" style="2" customWidth="1"/>
    <col min="3855" max="3856" width="8" style="2" customWidth="1"/>
    <col min="3857" max="3857" width="7.140625" style="2" customWidth="1"/>
    <col min="3858" max="3858" width="8.42578125" style="2" customWidth="1"/>
    <col min="3859" max="3859" width="7.85546875" style="2" customWidth="1"/>
    <col min="3860" max="3860" width="8.140625" style="2" customWidth="1"/>
    <col min="3861" max="3862" width="9.140625" style="2"/>
    <col min="3863" max="3863" width="7.7109375" style="2" customWidth="1"/>
    <col min="3864" max="3864" width="1" style="2" customWidth="1"/>
    <col min="3865" max="4096" width="9.140625" style="2"/>
    <col min="4097" max="4097" width="5.42578125" style="2" customWidth="1"/>
    <col min="4098" max="4098" width="24.85546875" style="2" customWidth="1"/>
    <col min="4099" max="4099" width="12.5703125" style="2" customWidth="1"/>
    <col min="4100" max="4100" width="9.5703125" style="2" customWidth="1"/>
    <col min="4101" max="4101" width="6.140625" style="2" customWidth="1"/>
    <col min="4102" max="4102" width="6.85546875" style="2" customWidth="1"/>
    <col min="4103" max="4103" width="9.85546875" style="2" customWidth="1"/>
    <col min="4104" max="4104" width="5.5703125" style="2" customWidth="1"/>
    <col min="4105" max="4105" width="16.140625" style="2" customWidth="1"/>
    <col min="4106" max="4106" width="13.28515625" style="2" customWidth="1"/>
    <col min="4107" max="4107" width="10.7109375" style="2" customWidth="1"/>
    <col min="4108" max="4108" width="2.5703125" style="2" customWidth="1"/>
    <col min="4109" max="4109" width="7.85546875" style="2" customWidth="1"/>
    <col min="4110" max="4110" width="2.42578125" style="2" customWidth="1"/>
    <col min="4111" max="4112" width="8" style="2" customWidth="1"/>
    <col min="4113" max="4113" width="7.140625" style="2" customWidth="1"/>
    <col min="4114" max="4114" width="8.42578125" style="2" customWidth="1"/>
    <col min="4115" max="4115" width="7.85546875" style="2" customWidth="1"/>
    <col min="4116" max="4116" width="8.140625" style="2" customWidth="1"/>
    <col min="4117" max="4118" width="9.140625" style="2"/>
    <col min="4119" max="4119" width="7.7109375" style="2" customWidth="1"/>
    <col min="4120" max="4120" width="1" style="2" customWidth="1"/>
    <col min="4121" max="4352" width="9.140625" style="2"/>
    <col min="4353" max="4353" width="5.42578125" style="2" customWidth="1"/>
    <col min="4354" max="4354" width="24.85546875" style="2" customWidth="1"/>
    <col min="4355" max="4355" width="12.5703125" style="2" customWidth="1"/>
    <col min="4356" max="4356" width="9.5703125" style="2" customWidth="1"/>
    <col min="4357" max="4357" width="6.140625" style="2" customWidth="1"/>
    <col min="4358" max="4358" width="6.85546875" style="2" customWidth="1"/>
    <col min="4359" max="4359" width="9.85546875" style="2" customWidth="1"/>
    <col min="4360" max="4360" width="5.5703125" style="2" customWidth="1"/>
    <col min="4361" max="4361" width="16.140625" style="2" customWidth="1"/>
    <col min="4362" max="4362" width="13.28515625" style="2" customWidth="1"/>
    <col min="4363" max="4363" width="10.7109375" style="2" customWidth="1"/>
    <col min="4364" max="4364" width="2.5703125" style="2" customWidth="1"/>
    <col min="4365" max="4365" width="7.85546875" style="2" customWidth="1"/>
    <col min="4366" max="4366" width="2.42578125" style="2" customWidth="1"/>
    <col min="4367" max="4368" width="8" style="2" customWidth="1"/>
    <col min="4369" max="4369" width="7.140625" style="2" customWidth="1"/>
    <col min="4370" max="4370" width="8.42578125" style="2" customWidth="1"/>
    <col min="4371" max="4371" width="7.85546875" style="2" customWidth="1"/>
    <col min="4372" max="4372" width="8.140625" style="2" customWidth="1"/>
    <col min="4373" max="4374" width="9.140625" style="2"/>
    <col min="4375" max="4375" width="7.7109375" style="2" customWidth="1"/>
    <col min="4376" max="4376" width="1" style="2" customWidth="1"/>
    <col min="4377" max="4608" width="9.140625" style="2"/>
    <col min="4609" max="4609" width="5.42578125" style="2" customWidth="1"/>
    <col min="4610" max="4610" width="24.85546875" style="2" customWidth="1"/>
    <col min="4611" max="4611" width="12.5703125" style="2" customWidth="1"/>
    <col min="4612" max="4612" width="9.5703125" style="2" customWidth="1"/>
    <col min="4613" max="4613" width="6.140625" style="2" customWidth="1"/>
    <col min="4614" max="4614" width="6.85546875" style="2" customWidth="1"/>
    <col min="4615" max="4615" width="9.85546875" style="2" customWidth="1"/>
    <col min="4616" max="4616" width="5.5703125" style="2" customWidth="1"/>
    <col min="4617" max="4617" width="16.140625" style="2" customWidth="1"/>
    <col min="4618" max="4618" width="13.28515625" style="2" customWidth="1"/>
    <col min="4619" max="4619" width="10.7109375" style="2" customWidth="1"/>
    <col min="4620" max="4620" width="2.5703125" style="2" customWidth="1"/>
    <col min="4621" max="4621" width="7.85546875" style="2" customWidth="1"/>
    <col min="4622" max="4622" width="2.42578125" style="2" customWidth="1"/>
    <col min="4623" max="4624" width="8" style="2" customWidth="1"/>
    <col min="4625" max="4625" width="7.140625" style="2" customWidth="1"/>
    <col min="4626" max="4626" width="8.42578125" style="2" customWidth="1"/>
    <col min="4627" max="4627" width="7.85546875" style="2" customWidth="1"/>
    <col min="4628" max="4628" width="8.140625" style="2" customWidth="1"/>
    <col min="4629" max="4630" width="9.140625" style="2"/>
    <col min="4631" max="4631" width="7.7109375" style="2" customWidth="1"/>
    <col min="4632" max="4632" width="1" style="2" customWidth="1"/>
    <col min="4633" max="4864" width="9.140625" style="2"/>
    <col min="4865" max="4865" width="5.42578125" style="2" customWidth="1"/>
    <col min="4866" max="4866" width="24.85546875" style="2" customWidth="1"/>
    <col min="4867" max="4867" width="12.5703125" style="2" customWidth="1"/>
    <col min="4868" max="4868" width="9.5703125" style="2" customWidth="1"/>
    <col min="4869" max="4869" width="6.140625" style="2" customWidth="1"/>
    <col min="4870" max="4870" width="6.85546875" style="2" customWidth="1"/>
    <col min="4871" max="4871" width="9.85546875" style="2" customWidth="1"/>
    <col min="4872" max="4872" width="5.5703125" style="2" customWidth="1"/>
    <col min="4873" max="4873" width="16.140625" style="2" customWidth="1"/>
    <col min="4874" max="4874" width="13.28515625" style="2" customWidth="1"/>
    <col min="4875" max="4875" width="10.7109375" style="2" customWidth="1"/>
    <col min="4876" max="4876" width="2.5703125" style="2" customWidth="1"/>
    <col min="4877" max="4877" width="7.85546875" style="2" customWidth="1"/>
    <col min="4878" max="4878" width="2.42578125" style="2" customWidth="1"/>
    <col min="4879" max="4880" width="8" style="2" customWidth="1"/>
    <col min="4881" max="4881" width="7.140625" style="2" customWidth="1"/>
    <col min="4882" max="4882" width="8.42578125" style="2" customWidth="1"/>
    <col min="4883" max="4883" width="7.85546875" style="2" customWidth="1"/>
    <col min="4884" max="4884" width="8.140625" style="2" customWidth="1"/>
    <col min="4885" max="4886" width="9.140625" style="2"/>
    <col min="4887" max="4887" width="7.7109375" style="2" customWidth="1"/>
    <col min="4888" max="4888" width="1" style="2" customWidth="1"/>
    <col min="4889" max="5120" width="9.140625" style="2"/>
    <col min="5121" max="5121" width="5.42578125" style="2" customWidth="1"/>
    <col min="5122" max="5122" width="24.85546875" style="2" customWidth="1"/>
    <col min="5123" max="5123" width="12.5703125" style="2" customWidth="1"/>
    <col min="5124" max="5124" width="9.5703125" style="2" customWidth="1"/>
    <col min="5125" max="5125" width="6.140625" style="2" customWidth="1"/>
    <col min="5126" max="5126" width="6.85546875" style="2" customWidth="1"/>
    <col min="5127" max="5127" width="9.85546875" style="2" customWidth="1"/>
    <col min="5128" max="5128" width="5.5703125" style="2" customWidth="1"/>
    <col min="5129" max="5129" width="16.140625" style="2" customWidth="1"/>
    <col min="5130" max="5130" width="13.28515625" style="2" customWidth="1"/>
    <col min="5131" max="5131" width="10.7109375" style="2" customWidth="1"/>
    <col min="5132" max="5132" width="2.5703125" style="2" customWidth="1"/>
    <col min="5133" max="5133" width="7.85546875" style="2" customWidth="1"/>
    <col min="5134" max="5134" width="2.42578125" style="2" customWidth="1"/>
    <col min="5135" max="5136" width="8" style="2" customWidth="1"/>
    <col min="5137" max="5137" width="7.140625" style="2" customWidth="1"/>
    <col min="5138" max="5138" width="8.42578125" style="2" customWidth="1"/>
    <col min="5139" max="5139" width="7.85546875" style="2" customWidth="1"/>
    <col min="5140" max="5140" width="8.140625" style="2" customWidth="1"/>
    <col min="5141" max="5142" width="9.140625" style="2"/>
    <col min="5143" max="5143" width="7.7109375" style="2" customWidth="1"/>
    <col min="5144" max="5144" width="1" style="2" customWidth="1"/>
    <col min="5145" max="5376" width="9.140625" style="2"/>
    <col min="5377" max="5377" width="5.42578125" style="2" customWidth="1"/>
    <col min="5378" max="5378" width="24.85546875" style="2" customWidth="1"/>
    <col min="5379" max="5379" width="12.5703125" style="2" customWidth="1"/>
    <col min="5380" max="5380" width="9.5703125" style="2" customWidth="1"/>
    <col min="5381" max="5381" width="6.140625" style="2" customWidth="1"/>
    <col min="5382" max="5382" width="6.85546875" style="2" customWidth="1"/>
    <col min="5383" max="5383" width="9.85546875" style="2" customWidth="1"/>
    <col min="5384" max="5384" width="5.5703125" style="2" customWidth="1"/>
    <col min="5385" max="5385" width="16.140625" style="2" customWidth="1"/>
    <col min="5386" max="5386" width="13.28515625" style="2" customWidth="1"/>
    <col min="5387" max="5387" width="10.7109375" style="2" customWidth="1"/>
    <col min="5388" max="5388" width="2.5703125" style="2" customWidth="1"/>
    <col min="5389" max="5389" width="7.85546875" style="2" customWidth="1"/>
    <col min="5390" max="5390" width="2.42578125" style="2" customWidth="1"/>
    <col min="5391" max="5392" width="8" style="2" customWidth="1"/>
    <col min="5393" max="5393" width="7.140625" style="2" customWidth="1"/>
    <col min="5394" max="5394" width="8.42578125" style="2" customWidth="1"/>
    <col min="5395" max="5395" width="7.85546875" style="2" customWidth="1"/>
    <col min="5396" max="5396" width="8.140625" style="2" customWidth="1"/>
    <col min="5397" max="5398" width="9.140625" style="2"/>
    <col min="5399" max="5399" width="7.7109375" style="2" customWidth="1"/>
    <col min="5400" max="5400" width="1" style="2" customWidth="1"/>
    <col min="5401" max="5632" width="9.140625" style="2"/>
    <col min="5633" max="5633" width="5.42578125" style="2" customWidth="1"/>
    <col min="5634" max="5634" width="24.85546875" style="2" customWidth="1"/>
    <col min="5635" max="5635" width="12.5703125" style="2" customWidth="1"/>
    <col min="5636" max="5636" width="9.5703125" style="2" customWidth="1"/>
    <col min="5637" max="5637" width="6.140625" style="2" customWidth="1"/>
    <col min="5638" max="5638" width="6.85546875" style="2" customWidth="1"/>
    <col min="5639" max="5639" width="9.85546875" style="2" customWidth="1"/>
    <col min="5640" max="5640" width="5.5703125" style="2" customWidth="1"/>
    <col min="5641" max="5641" width="16.140625" style="2" customWidth="1"/>
    <col min="5642" max="5642" width="13.28515625" style="2" customWidth="1"/>
    <col min="5643" max="5643" width="10.7109375" style="2" customWidth="1"/>
    <col min="5644" max="5644" width="2.5703125" style="2" customWidth="1"/>
    <col min="5645" max="5645" width="7.85546875" style="2" customWidth="1"/>
    <col min="5646" max="5646" width="2.42578125" style="2" customWidth="1"/>
    <col min="5647" max="5648" width="8" style="2" customWidth="1"/>
    <col min="5649" max="5649" width="7.140625" style="2" customWidth="1"/>
    <col min="5650" max="5650" width="8.42578125" style="2" customWidth="1"/>
    <col min="5651" max="5651" width="7.85546875" style="2" customWidth="1"/>
    <col min="5652" max="5652" width="8.140625" style="2" customWidth="1"/>
    <col min="5653" max="5654" width="9.140625" style="2"/>
    <col min="5655" max="5655" width="7.7109375" style="2" customWidth="1"/>
    <col min="5656" max="5656" width="1" style="2" customWidth="1"/>
    <col min="5657" max="5888" width="9.140625" style="2"/>
    <col min="5889" max="5889" width="5.42578125" style="2" customWidth="1"/>
    <col min="5890" max="5890" width="24.85546875" style="2" customWidth="1"/>
    <col min="5891" max="5891" width="12.5703125" style="2" customWidth="1"/>
    <col min="5892" max="5892" width="9.5703125" style="2" customWidth="1"/>
    <col min="5893" max="5893" width="6.140625" style="2" customWidth="1"/>
    <col min="5894" max="5894" width="6.85546875" style="2" customWidth="1"/>
    <col min="5895" max="5895" width="9.85546875" style="2" customWidth="1"/>
    <col min="5896" max="5896" width="5.5703125" style="2" customWidth="1"/>
    <col min="5897" max="5897" width="16.140625" style="2" customWidth="1"/>
    <col min="5898" max="5898" width="13.28515625" style="2" customWidth="1"/>
    <col min="5899" max="5899" width="10.7109375" style="2" customWidth="1"/>
    <col min="5900" max="5900" width="2.5703125" style="2" customWidth="1"/>
    <col min="5901" max="5901" width="7.85546875" style="2" customWidth="1"/>
    <col min="5902" max="5902" width="2.42578125" style="2" customWidth="1"/>
    <col min="5903" max="5904" width="8" style="2" customWidth="1"/>
    <col min="5905" max="5905" width="7.140625" style="2" customWidth="1"/>
    <col min="5906" max="5906" width="8.42578125" style="2" customWidth="1"/>
    <col min="5907" max="5907" width="7.85546875" style="2" customWidth="1"/>
    <col min="5908" max="5908" width="8.140625" style="2" customWidth="1"/>
    <col min="5909" max="5910" width="9.140625" style="2"/>
    <col min="5911" max="5911" width="7.7109375" style="2" customWidth="1"/>
    <col min="5912" max="5912" width="1" style="2" customWidth="1"/>
    <col min="5913" max="6144" width="9.140625" style="2"/>
    <col min="6145" max="6145" width="5.42578125" style="2" customWidth="1"/>
    <col min="6146" max="6146" width="24.85546875" style="2" customWidth="1"/>
    <col min="6147" max="6147" width="12.5703125" style="2" customWidth="1"/>
    <col min="6148" max="6148" width="9.5703125" style="2" customWidth="1"/>
    <col min="6149" max="6149" width="6.140625" style="2" customWidth="1"/>
    <col min="6150" max="6150" width="6.85546875" style="2" customWidth="1"/>
    <col min="6151" max="6151" width="9.85546875" style="2" customWidth="1"/>
    <col min="6152" max="6152" width="5.5703125" style="2" customWidth="1"/>
    <col min="6153" max="6153" width="16.140625" style="2" customWidth="1"/>
    <col min="6154" max="6154" width="13.28515625" style="2" customWidth="1"/>
    <col min="6155" max="6155" width="10.7109375" style="2" customWidth="1"/>
    <col min="6156" max="6156" width="2.5703125" style="2" customWidth="1"/>
    <col min="6157" max="6157" width="7.85546875" style="2" customWidth="1"/>
    <col min="6158" max="6158" width="2.42578125" style="2" customWidth="1"/>
    <col min="6159" max="6160" width="8" style="2" customWidth="1"/>
    <col min="6161" max="6161" width="7.140625" style="2" customWidth="1"/>
    <col min="6162" max="6162" width="8.42578125" style="2" customWidth="1"/>
    <col min="6163" max="6163" width="7.85546875" style="2" customWidth="1"/>
    <col min="6164" max="6164" width="8.140625" style="2" customWidth="1"/>
    <col min="6165" max="6166" width="9.140625" style="2"/>
    <col min="6167" max="6167" width="7.7109375" style="2" customWidth="1"/>
    <col min="6168" max="6168" width="1" style="2" customWidth="1"/>
    <col min="6169" max="6400" width="9.140625" style="2"/>
    <col min="6401" max="6401" width="5.42578125" style="2" customWidth="1"/>
    <col min="6402" max="6402" width="24.85546875" style="2" customWidth="1"/>
    <col min="6403" max="6403" width="12.5703125" style="2" customWidth="1"/>
    <col min="6404" max="6404" width="9.5703125" style="2" customWidth="1"/>
    <col min="6405" max="6405" width="6.140625" style="2" customWidth="1"/>
    <col min="6406" max="6406" width="6.85546875" style="2" customWidth="1"/>
    <col min="6407" max="6407" width="9.85546875" style="2" customWidth="1"/>
    <col min="6408" max="6408" width="5.5703125" style="2" customWidth="1"/>
    <col min="6409" max="6409" width="16.140625" style="2" customWidth="1"/>
    <col min="6410" max="6410" width="13.28515625" style="2" customWidth="1"/>
    <col min="6411" max="6411" width="10.7109375" style="2" customWidth="1"/>
    <col min="6412" max="6412" width="2.5703125" style="2" customWidth="1"/>
    <col min="6413" max="6413" width="7.85546875" style="2" customWidth="1"/>
    <col min="6414" max="6414" width="2.42578125" style="2" customWidth="1"/>
    <col min="6415" max="6416" width="8" style="2" customWidth="1"/>
    <col min="6417" max="6417" width="7.140625" style="2" customWidth="1"/>
    <col min="6418" max="6418" width="8.42578125" style="2" customWidth="1"/>
    <col min="6419" max="6419" width="7.85546875" style="2" customWidth="1"/>
    <col min="6420" max="6420" width="8.140625" style="2" customWidth="1"/>
    <col min="6421" max="6422" width="9.140625" style="2"/>
    <col min="6423" max="6423" width="7.7109375" style="2" customWidth="1"/>
    <col min="6424" max="6424" width="1" style="2" customWidth="1"/>
    <col min="6425" max="6656" width="9.140625" style="2"/>
    <col min="6657" max="6657" width="5.42578125" style="2" customWidth="1"/>
    <col min="6658" max="6658" width="24.85546875" style="2" customWidth="1"/>
    <col min="6659" max="6659" width="12.5703125" style="2" customWidth="1"/>
    <col min="6660" max="6660" width="9.5703125" style="2" customWidth="1"/>
    <col min="6661" max="6661" width="6.140625" style="2" customWidth="1"/>
    <col min="6662" max="6662" width="6.85546875" style="2" customWidth="1"/>
    <col min="6663" max="6663" width="9.85546875" style="2" customWidth="1"/>
    <col min="6664" max="6664" width="5.5703125" style="2" customWidth="1"/>
    <col min="6665" max="6665" width="16.140625" style="2" customWidth="1"/>
    <col min="6666" max="6666" width="13.28515625" style="2" customWidth="1"/>
    <col min="6667" max="6667" width="10.7109375" style="2" customWidth="1"/>
    <col min="6668" max="6668" width="2.5703125" style="2" customWidth="1"/>
    <col min="6669" max="6669" width="7.85546875" style="2" customWidth="1"/>
    <col min="6670" max="6670" width="2.42578125" style="2" customWidth="1"/>
    <col min="6671" max="6672" width="8" style="2" customWidth="1"/>
    <col min="6673" max="6673" width="7.140625" style="2" customWidth="1"/>
    <col min="6674" max="6674" width="8.42578125" style="2" customWidth="1"/>
    <col min="6675" max="6675" width="7.85546875" style="2" customWidth="1"/>
    <col min="6676" max="6676" width="8.140625" style="2" customWidth="1"/>
    <col min="6677" max="6678" width="9.140625" style="2"/>
    <col min="6679" max="6679" width="7.7109375" style="2" customWidth="1"/>
    <col min="6680" max="6680" width="1" style="2" customWidth="1"/>
    <col min="6681" max="6912" width="9.140625" style="2"/>
    <col min="6913" max="6913" width="5.42578125" style="2" customWidth="1"/>
    <col min="6914" max="6914" width="24.85546875" style="2" customWidth="1"/>
    <col min="6915" max="6915" width="12.5703125" style="2" customWidth="1"/>
    <col min="6916" max="6916" width="9.5703125" style="2" customWidth="1"/>
    <col min="6917" max="6917" width="6.140625" style="2" customWidth="1"/>
    <col min="6918" max="6918" width="6.85546875" style="2" customWidth="1"/>
    <col min="6919" max="6919" width="9.85546875" style="2" customWidth="1"/>
    <col min="6920" max="6920" width="5.5703125" style="2" customWidth="1"/>
    <col min="6921" max="6921" width="16.140625" style="2" customWidth="1"/>
    <col min="6922" max="6922" width="13.28515625" style="2" customWidth="1"/>
    <col min="6923" max="6923" width="10.7109375" style="2" customWidth="1"/>
    <col min="6924" max="6924" width="2.5703125" style="2" customWidth="1"/>
    <col min="6925" max="6925" width="7.85546875" style="2" customWidth="1"/>
    <col min="6926" max="6926" width="2.42578125" style="2" customWidth="1"/>
    <col min="6927" max="6928" width="8" style="2" customWidth="1"/>
    <col min="6929" max="6929" width="7.140625" style="2" customWidth="1"/>
    <col min="6930" max="6930" width="8.42578125" style="2" customWidth="1"/>
    <col min="6931" max="6931" width="7.85546875" style="2" customWidth="1"/>
    <col min="6932" max="6932" width="8.140625" style="2" customWidth="1"/>
    <col min="6933" max="6934" width="9.140625" style="2"/>
    <col min="6935" max="6935" width="7.7109375" style="2" customWidth="1"/>
    <col min="6936" max="6936" width="1" style="2" customWidth="1"/>
    <col min="6937" max="7168" width="9.140625" style="2"/>
    <col min="7169" max="7169" width="5.42578125" style="2" customWidth="1"/>
    <col min="7170" max="7170" width="24.85546875" style="2" customWidth="1"/>
    <col min="7171" max="7171" width="12.5703125" style="2" customWidth="1"/>
    <col min="7172" max="7172" width="9.5703125" style="2" customWidth="1"/>
    <col min="7173" max="7173" width="6.140625" style="2" customWidth="1"/>
    <col min="7174" max="7174" width="6.85546875" style="2" customWidth="1"/>
    <col min="7175" max="7175" width="9.85546875" style="2" customWidth="1"/>
    <col min="7176" max="7176" width="5.5703125" style="2" customWidth="1"/>
    <col min="7177" max="7177" width="16.140625" style="2" customWidth="1"/>
    <col min="7178" max="7178" width="13.28515625" style="2" customWidth="1"/>
    <col min="7179" max="7179" width="10.7109375" style="2" customWidth="1"/>
    <col min="7180" max="7180" width="2.5703125" style="2" customWidth="1"/>
    <col min="7181" max="7181" width="7.85546875" style="2" customWidth="1"/>
    <col min="7182" max="7182" width="2.42578125" style="2" customWidth="1"/>
    <col min="7183" max="7184" width="8" style="2" customWidth="1"/>
    <col min="7185" max="7185" width="7.140625" style="2" customWidth="1"/>
    <col min="7186" max="7186" width="8.42578125" style="2" customWidth="1"/>
    <col min="7187" max="7187" width="7.85546875" style="2" customWidth="1"/>
    <col min="7188" max="7188" width="8.140625" style="2" customWidth="1"/>
    <col min="7189" max="7190" width="9.140625" style="2"/>
    <col min="7191" max="7191" width="7.7109375" style="2" customWidth="1"/>
    <col min="7192" max="7192" width="1" style="2" customWidth="1"/>
    <col min="7193" max="7424" width="9.140625" style="2"/>
    <col min="7425" max="7425" width="5.42578125" style="2" customWidth="1"/>
    <col min="7426" max="7426" width="24.85546875" style="2" customWidth="1"/>
    <col min="7427" max="7427" width="12.5703125" style="2" customWidth="1"/>
    <col min="7428" max="7428" width="9.5703125" style="2" customWidth="1"/>
    <col min="7429" max="7429" width="6.140625" style="2" customWidth="1"/>
    <col min="7430" max="7430" width="6.85546875" style="2" customWidth="1"/>
    <col min="7431" max="7431" width="9.85546875" style="2" customWidth="1"/>
    <col min="7432" max="7432" width="5.5703125" style="2" customWidth="1"/>
    <col min="7433" max="7433" width="16.140625" style="2" customWidth="1"/>
    <col min="7434" max="7434" width="13.28515625" style="2" customWidth="1"/>
    <col min="7435" max="7435" width="10.7109375" style="2" customWidth="1"/>
    <col min="7436" max="7436" width="2.5703125" style="2" customWidth="1"/>
    <col min="7437" max="7437" width="7.85546875" style="2" customWidth="1"/>
    <col min="7438" max="7438" width="2.42578125" style="2" customWidth="1"/>
    <col min="7439" max="7440" width="8" style="2" customWidth="1"/>
    <col min="7441" max="7441" width="7.140625" style="2" customWidth="1"/>
    <col min="7442" max="7442" width="8.42578125" style="2" customWidth="1"/>
    <col min="7443" max="7443" width="7.85546875" style="2" customWidth="1"/>
    <col min="7444" max="7444" width="8.140625" style="2" customWidth="1"/>
    <col min="7445" max="7446" width="9.140625" style="2"/>
    <col min="7447" max="7447" width="7.7109375" style="2" customWidth="1"/>
    <col min="7448" max="7448" width="1" style="2" customWidth="1"/>
    <col min="7449" max="7680" width="9.140625" style="2"/>
    <col min="7681" max="7681" width="5.42578125" style="2" customWidth="1"/>
    <col min="7682" max="7682" width="24.85546875" style="2" customWidth="1"/>
    <col min="7683" max="7683" width="12.5703125" style="2" customWidth="1"/>
    <col min="7684" max="7684" width="9.5703125" style="2" customWidth="1"/>
    <col min="7685" max="7685" width="6.140625" style="2" customWidth="1"/>
    <col min="7686" max="7686" width="6.85546875" style="2" customWidth="1"/>
    <col min="7687" max="7687" width="9.85546875" style="2" customWidth="1"/>
    <col min="7688" max="7688" width="5.5703125" style="2" customWidth="1"/>
    <col min="7689" max="7689" width="16.140625" style="2" customWidth="1"/>
    <col min="7690" max="7690" width="13.28515625" style="2" customWidth="1"/>
    <col min="7691" max="7691" width="10.7109375" style="2" customWidth="1"/>
    <col min="7692" max="7692" width="2.5703125" style="2" customWidth="1"/>
    <col min="7693" max="7693" width="7.85546875" style="2" customWidth="1"/>
    <col min="7694" max="7694" width="2.42578125" style="2" customWidth="1"/>
    <col min="7695" max="7696" width="8" style="2" customWidth="1"/>
    <col min="7697" max="7697" width="7.140625" style="2" customWidth="1"/>
    <col min="7698" max="7698" width="8.42578125" style="2" customWidth="1"/>
    <col min="7699" max="7699" width="7.85546875" style="2" customWidth="1"/>
    <col min="7700" max="7700" width="8.140625" style="2" customWidth="1"/>
    <col min="7701" max="7702" width="9.140625" style="2"/>
    <col min="7703" max="7703" width="7.7109375" style="2" customWidth="1"/>
    <col min="7704" max="7704" width="1" style="2" customWidth="1"/>
    <col min="7705" max="7936" width="9.140625" style="2"/>
    <col min="7937" max="7937" width="5.42578125" style="2" customWidth="1"/>
    <col min="7938" max="7938" width="24.85546875" style="2" customWidth="1"/>
    <col min="7939" max="7939" width="12.5703125" style="2" customWidth="1"/>
    <col min="7940" max="7940" width="9.5703125" style="2" customWidth="1"/>
    <col min="7941" max="7941" width="6.140625" style="2" customWidth="1"/>
    <col min="7942" max="7942" width="6.85546875" style="2" customWidth="1"/>
    <col min="7943" max="7943" width="9.85546875" style="2" customWidth="1"/>
    <col min="7944" max="7944" width="5.5703125" style="2" customWidth="1"/>
    <col min="7945" max="7945" width="16.140625" style="2" customWidth="1"/>
    <col min="7946" max="7946" width="13.28515625" style="2" customWidth="1"/>
    <col min="7947" max="7947" width="10.7109375" style="2" customWidth="1"/>
    <col min="7948" max="7948" width="2.5703125" style="2" customWidth="1"/>
    <col min="7949" max="7949" width="7.85546875" style="2" customWidth="1"/>
    <col min="7950" max="7950" width="2.42578125" style="2" customWidth="1"/>
    <col min="7951" max="7952" width="8" style="2" customWidth="1"/>
    <col min="7953" max="7953" width="7.140625" style="2" customWidth="1"/>
    <col min="7954" max="7954" width="8.42578125" style="2" customWidth="1"/>
    <col min="7955" max="7955" width="7.85546875" style="2" customWidth="1"/>
    <col min="7956" max="7956" width="8.140625" style="2" customWidth="1"/>
    <col min="7957" max="7958" width="9.140625" style="2"/>
    <col min="7959" max="7959" width="7.7109375" style="2" customWidth="1"/>
    <col min="7960" max="7960" width="1" style="2" customWidth="1"/>
    <col min="7961" max="8192" width="9.140625" style="2"/>
    <col min="8193" max="8193" width="5.42578125" style="2" customWidth="1"/>
    <col min="8194" max="8194" width="24.85546875" style="2" customWidth="1"/>
    <col min="8195" max="8195" width="12.5703125" style="2" customWidth="1"/>
    <col min="8196" max="8196" width="9.5703125" style="2" customWidth="1"/>
    <col min="8197" max="8197" width="6.140625" style="2" customWidth="1"/>
    <col min="8198" max="8198" width="6.85546875" style="2" customWidth="1"/>
    <col min="8199" max="8199" width="9.85546875" style="2" customWidth="1"/>
    <col min="8200" max="8200" width="5.5703125" style="2" customWidth="1"/>
    <col min="8201" max="8201" width="16.140625" style="2" customWidth="1"/>
    <col min="8202" max="8202" width="13.28515625" style="2" customWidth="1"/>
    <col min="8203" max="8203" width="10.7109375" style="2" customWidth="1"/>
    <col min="8204" max="8204" width="2.5703125" style="2" customWidth="1"/>
    <col min="8205" max="8205" width="7.85546875" style="2" customWidth="1"/>
    <col min="8206" max="8206" width="2.42578125" style="2" customWidth="1"/>
    <col min="8207" max="8208" width="8" style="2" customWidth="1"/>
    <col min="8209" max="8209" width="7.140625" style="2" customWidth="1"/>
    <col min="8210" max="8210" width="8.42578125" style="2" customWidth="1"/>
    <col min="8211" max="8211" width="7.85546875" style="2" customWidth="1"/>
    <col min="8212" max="8212" width="8.140625" style="2" customWidth="1"/>
    <col min="8213" max="8214" width="9.140625" style="2"/>
    <col min="8215" max="8215" width="7.7109375" style="2" customWidth="1"/>
    <col min="8216" max="8216" width="1" style="2" customWidth="1"/>
    <col min="8217" max="8448" width="9.140625" style="2"/>
    <col min="8449" max="8449" width="5.42578125" style="2" customWidth="1"/>
    <col min="8450" max="8450" width="24.85546875" style="2" customWidth="1"/>
    <col min="8451" max="8451" width="12.5703125" style="2" customWidth="1"/>
    <col min="8452" max="8452" width="9.5703125" style="2" customWidth="1"/>
    <col min="8453" max="8453" width="6.140625" style="2" customWidth="1"/>
    <col min="8454" max="8454" width="6.85546875" style="2" customWidth="1"/>
    <col min="8455" max="8455" width="9.85546875" style="2" customWidth="1"/>
    <col min="8456" max="8456" width="5.5703125" style="2" customWidth="1"/>
    <col min="8457" max="8457" width="16.140625" style="2" customWidth="1"/>
    <col min="8458" max="8458" width="13.28515625" style="2" customWidth="1"/>
    <col min="8459" max="8459" width="10.7109375" style="2" customWidth="1"/>
    <col min="8460" max="8460" width="2.5703125" style="2" customWidth="1"/>
    <col min="8461" max="8461" width="7.85546875" style="2" customWidth="1"/>
    <col min="8462" max="8462" width="2.42578125" style="2" customWidth="1"/>
    <col min="8463" max="8464" width="8" style="2" customWidth="1"/>
    <col min="8465" max="8465" width="7.140625" style="2" customWidth="1"/>
    <col min="8466" max="8466" width="8.42578125" style="2" customWidth="1"/>
    <col min="8467" max="8467" width="7.85546875" style="2" customWidth="1"/>
    <col min="8468" max="8468" width="8.140625" style="2" customWidth="1"/>
    <col min="8469" max="8470" width="9.140625" style="2"/>
    <col min="8471" max="8471" width="7.7109375" style="2" customWidth="1"/>
    <col min="8472" max="8472" width="1" style="2" customWidth="1"/>
    <col min="8473" max="8704" width="9.140625" style="2"/>
    <col min="8705" max="8705" width="5.42578125" style="2" customWidth="1"/>
    <col min="8706" max="8706" width="24.85546875" style="2" customWidth="1"/>
    <col min="8707" max="8707" width="12.5703125" style="2" customWidth="1"/>
    <col min="8708" max="8708" width="9.5703125" style="2" customWidth="1"/>
    <col min="8709" max="8709" width="6.140625" style="2" customWidth="1"/>
    <col min="8710" max="8710" width="6.85546875" style="2" customWidth="1"/>
    <col min="8711" max="8711" width="9.85546875" style="2" customWidth="1"/>
    <col min="8712" max="8712" width="5.5703125" style="2" customWidth="1"/>
    <col min="8713" max="8713" width="16.140625" style="2" customWidth="1"/>
    <col min="8714" max="8714" width="13.28515625" style="2" customWidth="1"/>
    <col min="8715" max="8715" width="10.7109375" style="2" customWidth="1"/>
    <col min="8716" max="8716" width="2.5703125" style="2" customWidth="1"/>
    <col min="8717" max="8717" width="7.85546875" style="2" customWidth="1"/>
    <col min="8718" max="8718" width="2.42578125" style="2" customWidth="1"/>
    <col min="8719" max="8720" width="8" style="2" customWidth="1"/>
    <col min="8721" max="8721" width="7.140625" style="2" customWidth="1"/>
    <col min="8722" max="8722" width="8.42578125" style="2" customWidth="1"/>
    <col min="8723" max="8723" width="7.85546875" style="2" customWidth="1"/>
    <col min="8724" max="8724" width="8.140625" style="2" customWidth="1"/>
    <col min="8725" max="8726" width="9.140625" style="2"/>
    <col min="8727" max="8727" width="7.7109375" style="2" customWidth="1"/>
    <col min="8728" max="8728" width="1" style="2" customWidth="1"/>
    <col min="8729" max="8960" width="9.140625" style="2"/>
    <col min="8961" max="8961" width="5.42578125" style="2" customWidth="1"/>
    <col min="8962" max="8962" width="24.85546875" style="2" customWidth="1"/>
    <col min="8963" max="8963" width="12.5703125" style="2" customWidth="1"/>
    <col min="8964" max="8964" width="9.5703125" style="2" customWidth="1"/>
    <col min="8965" max="8965" width="6.140625" style="2" customWidth="1"/>
    <col min="8966" max="8966" width="6.85546875" style="2" customWidth="1"/>
    <col min="8967" max="8967" width="9.85546875" style="2" customWidth="1"/>
    <col min="8968" max="8968" width="5.5703125" style="2" customWidth="1"/>
    <col min="8969" max="8969" width="16.140625" style="2" customWidth="1"/>
    <col min="8970" max="8970" width="13.28515625" style="2" customWidth="1"/>
    <col min="8971" max="8971" width="10.7109375" style="2" customWidth="1"/>
    <col min="8972" max="8972" width="2.5703125" style="2" customWidth="1"/>
    <col min="8973" max="8973" width="7.85546875" style="2" customWidth="1"/>
    <col min="8974" max="8974" width="2.42578125" style="2" customWidth="1"/>
    <col min="8975" max="8976" width="8" style="2" customWidth="1"/>
    <col min="8977" max="8977" width="7.140625" style="2" customWidth="1"/>
    <col min="8978" max="8978" width="8.42578125" style="2" customWidth="1"/>
    <col min="8979" max="8979" width="7.85546875" style="2" customWidth="1"/>
    <col min="8980" max="8980" width="8.140625" style="2" customWidth="1"/>
    <col min="8981" max="8982" width="9.140625" style="2"/>
    <col min="8983" max="8983" width="7.7109375" style="2" customWidth="1"/>
    <col min="8984" max="8984" width="1" style="2" customWidth="1"/>
    <col min="8985" max="9216" width="9.140625" style="2"/>
    <col min="9217" max="9217" width="5.42578125" style="2" customWidth="1"/>
    <col min="9218" max="9218" width="24.85546875" style="2" customWidth="1"/>
    <col min="9219" max="9219" width="12.5703125" style="2" customWidth="1"/>
    <col min="9220" max="9220" width="9.5703125" style="2" customWidth="1"/>
    <col min="9221" max="9221" width="6.140625" style="2" customWidth="1"/>
    <col min="9222" max="9222" width="6.85546875" style="2" customWidth="1"/>
    <col min="9223" max="9223" width="9.85546875" style="2" customWidth="1"/>
    <col min="9224" max="9224" width="5.5703125" style="2" customWidth="1"/>
    <col min="9225" max="9225" width="16.140625" style="2" customWidth="1"/>
    <col min="9226" max="9226" width="13.28515625" style="2" customWidth="1"/>
    <col min="9227" max="9227" width="10.7109375" style="2" customWidth="1"/>
    <col min="9228" max="9228" width="2.5703125" style="2" customWidth="1"/>
    <col min="9229" max="9229" width="7.85546875" style="2" customWidth="1"/>
    <col min="9230" max="9230" width="2.42578125" style="2" customWidth="1"/>
    <col min="9231" max="9232" width="8" style="2" customWidth="1"/>
    <col min="9233" max="9233" width="7.140625" style="2" customWidth="1"/>
    <col min="9234" max="9234" width="8.42578125" style="2" customWidth="1"/>
    <col min="9235" max="9235" width="7.85546875" style="2" customWidth="1"/>
    <col min="9236" max="9236" width="8.140625" style="2" customWidth="1"/>
    <col min="9237" max="9238" width="9.140625" style="2"/>
    <col min="9239" max="9239" width="7.7109375" style="2" customWidth="1"/>
    <col min="9240" max="9240" width="1" style="2" customWidth="1"/>
    <col min="9241" max="9472" width="9.140625" style="2"/>
    <col min="9473" max="9473" width="5.42578125" style="2" customWidth="1"/>
    <col min="9474" max="9474" width="24.85546875" style="2" customWidth="1"/>
    <col min="9475" max="9475" width="12.5703125" style="2" customWidth="1"/>
    <col min="9476" max="9476" width="9.5703125" style="2" customWidth="1"/>
    <col min="9477" max="9477" width="6.140625" style="2" customWidth="1"/>
    <col min="9478" max="9478" width="6.85546875" style="2" customWidth="1"/>
    <col min="9479" max="9479" width="9.85546875" style="2" customWidth="1"/>
    <col min="9480" max="9480" width="5.5703125" style="2" customWidth="1"/>
    <col min="9481" max="9481" width="16.140625" style="2" customWidth="1"/>
    <col min="9482" max="9482" width="13.28515625" style="2" customWidth="1"/>
    <col min="9483" max="9483" width="10.7109375" style="2" customWidth="1"/>
    <col min="9484" max="9484" width="2.5703125" style="2" customWidth="1"/>
    <col min="9485" max="9485" width="7.85546875" style="2" customWidth="1"/>
    <col min="9486" max="9486" width="2.42578125" style="2" customWidth="1"/>
    <col min="9487" max="9488" width="8" style="2" customWidth="1"/>
    <col min="9489" max="9489" width="7.140625" style="2" customWidth="1"/>
    <col min="9490" max="9490" width="8.42578125" style="2" customWidth="1"/>
    <col min="9491" max="9491" width="7.85546875" style="2" customWidth="1"/>
    <col min="9492" max="9492" width="8.140625" style="2" customWidth="1"/>
    <col min="9493" max="9494" width="9.140625" style="2"/>
    <col min="9495" max="9495" width="7.7109375" style="2" customWidth="1"/>
    <col min="9496" max="9496" width="1" style="2" customWidth="1"/>
    <col min="9497" max="9728" width="9.140625" style="2"/>
    <col min="9729" max="9729" width="5.42578125" style="2" customWidth="1"/>
    <col min="9730" max="9730" width="24.85546875" style="2" customWidth="1"/>
    <col min="9731" max="9731" width="12.5703125" style="2" customWidth="1"/>
    <col min="9732" max="9732" width="9.5703125" style="2" customWidth="1"/>
    <col min="9733" max="9733" width="6.140625" style="2" customWidth="1"/>
    <col min="9734" max="9734" width="6.85546875" style="2" customWidth="1"/>
    <col min="9735" max="9735" width="9.85546875" style="2" customWidth="1"/>
    <col min="9736" max="9736" width="5.5703125" style="2" customWidth="1"/>
    <col min="9737" max="9737" width="16.140625" style="2" customWidth="1"/>
    <col min="9738" max="9738" width="13.28515625" style="2" customWidth="1"/>
    <col min="9739" max="9739" width="10.7109375" style="2" customWidth="1"/>
    <col min="9740" max="9740" width="2.5703125" style="2" customWidth="1"/>
    <col min="9741" max="9741" width="7.85546875" style="2" customWidth="1"/>
    <col min="9742" max="9742" width="2.42578125" style="2" customWidth="1"/>
    <col min="9743" max="9744" width="8" style="2" customWidth="1"/>
    <col min="9745" max="9745" width="7.140625" style="2" customWidth="1"/>
    <col min="9746" max="9746" width="8.42578125" style="2" customWidth="1"/>
    <col min="9747" max="9747" width="7.85546875" style="2" customWidth="1"/>
    <col min="9748" max="9748" width="8.140625" style="2" customWidth="1"/>
    <col min="9749" max="9750" width="9.140625" style="2"/>
    <col min="9751" max="9751" width="7.7109375" style="2" customWidth="1"/>
    <col min="9752" max="9752" width="1" style="2" customWidth="1"/>
    <col min="9753" max="9984" width="9.140625" style="2"/>
    <col min="9985" max="9985" width="5.42578125" style="2" customWidth="1"/>
    <col min="9986" max="9986" width="24.85546875" style="2" customWidth="1"/>
    <col min="9987" max="9987" width="12.5703125" style="2" customWidth="1"/>
    <col min="9988" max="9988" width="9.5703125" style="2" customWidth="1"/>
    <col min="9989" max="9989" width="6.140625" style="2" customWidth="1"/>
    <col min="9990" max="9990" width="6.85546875" style="2" customWidth="1"/>
    <col min="9991" max="9991" width="9.85546875" style="2" customWidth="1"/>
    <col min="9992" max="9992" width="5.5703125" style="2" customWidth="1"/>
    <col min="9993" max="9993" width="16.140625" style="2" customWidth="1"/>
    <col min="9994" max="9994" width="13.28515625" style="2" customWidth="1"/>
    <col min="9995" max="9995" width="10.7109375" style="2" customWidth="1"/>
    <col min="9996" max="9996" width="2.5703125" style="2" customWidth="1"/>
    <col min="9997" max="9997" width="7.85546875" style="2" customWidth="1"/>
    <col min="9998" max="9998" width="2.42578125" style="2" customWidth="1"/>
    <col min="9999" max="10000" width="8" style="2" customWidth="1"/>
    <col min="10001" max="10001" width="7.140625" style="2" customWidth="1"/>
    <col min="10002" max="10002" width="8.42578125" style="2" customWidth="1"/>
    <col min="10003" max="10003" width="7.85546875" style="2" customWidth="1"/>
    <col min="10004" max="10004" width="8.140625" style="2" customWidth="1"/>
    <col min="10005" max="10006" width="9.140625" style="2"/>
    <col min="10007" max="10007" width="7.7109375" style="2" customWidth="1"/>
    <col min="10008" max="10008" width="1" style="2" customWidth="1"/>
    <col min="10009" max="10240" width="9.140625" style="2"/>
    <col min="10241" max="10241" width="5.42578125" style="2" customWidth="1"/>
    <col min="10242" max="10242" width="24.85546875" style="2" customWidth="1"/>
    <col min="10243" max="10243" width="12.5703125" style="2" customWidth="1"/>
    <col min="10244" max="10244" width="9.5703125" style="2" customWidth="1"/>
    <col min="10245" max="10245" width="6.140625" style="2" customWidth="1"/>
    <col min="10246" max="10246" width="6.85546875" style="2" customWidth="1"/>
    <col min="10247" max="10247" width="9.85546875" style="2" customWidth="1"/>
    <col min="10248" max="10248" width="5.5703125" style="2" customWidth="1"/>
    <col min="10249" max="10249" width="16.140625" style="2" customWidth="1"/>
    <col min="10250" max="10250" width="13.28515625" style="2" customWidth="1"/>
    <col min="10251" max="10251" width="10.7109375" style="2" customWidth="1"/>
    <col min="10252" max="10252" width="2.5703125" style="2" customWidth="1"/>
    <col min="10253" max="10253" width="7.85546875" style="2" customWidth="1"/>
    <col min="10254" max="10254" width="2.42578125" style="2" customWidth="1"/>
    <col min="10255" max="10256" width="8" style="2" customWidth="1"/>
    <col min="10257" max="10257" width="7.140625" style="2" customWidth="1"/>
    <col min="10258" max="10258" width="8.42578125" style="2" customWidth="1"/>
    <col min="10259" max="10259" width="7.85546875" style="2" customWidth="1"/>
    <col min="10260" max="10260" width="8.140625" style="2" customWidth="1"/>
    <col min="10261" max="10262" width="9.140625" style="2"/>
    <col min="10263" max="10263" width="7.7109375" style="2" customWidth="1"/>
    <col min="10264" max="10264" width="1" style="2" customWidth="1"/>
    <col min="10265" max="10496" width="9.140625" style="2"/>
    <col min="10497" max="10497" width="5.42578125" style="2" customWidth="1"/>
    <col min="10498" max="10498" width="24.85546875" style="2" customWidth="1"/>
    <col min="10499" max="10499" width="12.5703125" style="2" customWidth="1"/>
    <col min="10500" max="10500" width="9.5703125" style="2" customWidth="1"/>
    <col min="10501" max="10501" width="6.140625" style="2" customWidth="1"/>
    <col min="10502" max="10502" width="6.85546875" style="2" customWidth="1"/>
    <col min="10503" max="10503" width="9.85546875" style="2" customWidth="1"/>
    <col min="10504" max="10504" width="5.5703125" style="2" customWidth="1"/>
    <col min="10505" max="10505" width="16.140625" style="2" customWidth="1"/>
    <col min="10506" max="10506" width="13.28515625" style="2" customWidth="1"/>
    <col min="10507" max="10507" width="10.7109375" style="2" customWidth="1"/>
    <col min="10508" max="10508" width="2.5703125" style="2" customWidth="1"/>
    <col min="10509" max="10509" width="7.85546875" style="2" customWidth="1"/>
    <col min="10510" max="10510" width="2.42578125" style="2" customWidth="1"/>
    <col min="10511" max="10512" width="8" style="2" customWidth="1"/>
    <col min="10513" max="10513" width="7.140625" style="2" customWidth="1"/>
    <col min="10514" max="10514" width="8.42578125" style="2" customWidth="1"/>
    <col min="10515" max="10515" width="7.85546875" style="2" customWidth="1"/>
    <col min="10516" max="10516" width="8.140625" style="2" customWidth="1"/>
    <col min="10517" max="10518" width="9.140625" style="2"/>
    <col min="10519" max="10519" width="7.7109375" style="2" customWidth="1"/>
    <col min="10520" max="10520" width="1" style="2" customWidth="1"/>
    <col min="10521" max="10752" width="9.140625" style="2"/>
    <col min="10753" max="10753" width="5.42578125" style="2" customWidth="1"/>
    <col min="10754" max="10754" width="24.85546875" style="2" customWidth="1"/>
    <col min="10755" max="10755" width="12.5703125" style="2" customWidth="1"/>
    <col min="10756" max="10756" width="9.5703125" style="2" customWidth="1"/>
    <col min="10757" max="10757" width="6.140625" style="2" customWidth="1"/>
    <col min="10758" max="10758" width="6.85546875" style="2" customWidth="1"/>
    <col min="10759" max="10759" width="9.85546875" style="2" customWidth="1"/>
    <col min="10760" max="10760" width="5.5703125" style="2" customWidth="1"/>
    <col min="10761" max="10761" width="16.140625" style="2" customWidth="1"/>
    <col min="10762" max="10762" width="13.28515625" style="2" customWidth="1"/>
    <col min="10763" max="10763" width="10.7109375" style="2" customWidth="1"/>
    <col min="10764" max="10764" width="2.5703125" style="2" customWidth="1"/>
    <col min="10765" max="10765" width="7.85546875" style="2" customWidth="1"/>
    <col min="10766" max="10766" width="2.42578125" style="2" customWidth="1"/>
    <col min="10767" max="10768" width="8" style="2" customWidth="1"/>
    <col min="10769" max="10769" width="7.140625" style="2" customWidth="1"/>
    <col min="10770" max="10770" width="8.42578125" style="2" customWidth="1"/>
    <col min="10771" max="10771" width="7.85546875" style="2" customWidth="1"/>
    <col min="10772" max="10772" width="8.140625" style="2" customWidth="1"/>
    <col min="10773" max="10774" width="9.140625" style="2"/>
    <col min="10775" max="10775" width="7.7109375" style="2" customWidth="1"/>
    <col min="10776" max="10776" width="1" style="2" customWidth="1"/>
    <col min="10777" max="11008" width="9.140625" style="2"/>
    <col min="11009" max="11009" width="5.42578125" style="2" customWidth="1"/>
    <col min="11010" max="11010" width="24.85546875" style="2" customWidth="1"/>
    <col min="11011" max="11011" width="12.5703125" style="2" customWidth="1"/>
    <col min="11012" max="11012" width="9.5703125" style="2" customWidth="1"/>
    <col min="11013" max="11013" width="6.140625" style="2" customWidth="1"/>
    <col min="11014" max="11014" width="6.85546875" style="2" customWidth="1"/>
    <col min="11015" max="11015" width="9.85546875" style="2" customWidth="1"/>
    <col min="11016" max="11016" width="5.5703125" style="2" customWidth="1"/>
    <col min="11017" max="11017" width="16.140625" style="2" customWidth="1"/>
    <col min="11018" max="11018" width="13.28515625" style="2" customWidth="1"/>
    <col min="11019" max="11019" width="10.7109375" style="2" customWidth="1"/>
    <col min="11020" max="11020" width="2.5703125" style="2" customWidth="1"/>
    <col min="11021" max="11021" width="7.85546875" style="2" customWidth="1"/>
    <col min="11022" max="11022" width="2.42578125" style="2" customWidth="1"/>
    <col min="11023" max="11024" width="8" style="2" customWidth="1"/>
    <col min="11025" max="11025" width="7.140625" style="2" customWidth="1"/>
    <col min="11026" max="11026" width="8.42578125" style="2" customWidth="1"/>
    <col min="11027" max="11027" width="7.85546875" style="2" customWidth="1"/>
    <col min="11028" max="11028" width="8.140625" style="2" customWidth="1"/>
    <col min="11029" max="11030" width="9.140625" style="2"/>
    <col min="11031" max="11031" width="7.7109375" style="2" customWidth="1"/>
    <col min="11032" max="11032" width="1" style="2" customWidth="1"/>
    <col min="11033" max="11264" width="9.140625" style="2"/>
    <col min="11265" max="11265" width="5.42578125" style="2" customWidth="1"/>
    <col min="11266" max="11266" width="24.85546875" style="2" customWidth="1"/>
    <col min="11267" max="11267" width="12.5703125" style="2" customWidth="1"/>
    <col min="11268" max="11268" width="9.5703125" style="2" customWidth="1"/>
    <col min="11269" max="11269" width="6.140625" style="2" customWidth="1"/>
    <col min="11270" max="11270" width="6.85546875" style="2" customWidth="1"/>
    <col min="11271" max="11271" width="9.85546875" style="2" customWidth="1"/>
    <col min="11272" max="11272" width="5.5703125" style="2" customWidth="1"/>
    <col min="11273" max="11273" width="16.140625" style="2" customWidth="1"/>
    <col min="11274" max="11274" width="13.28515625" style="2" customWidth="1"/>
    <col min="11275" max="11275" width="10.7109375" style="2" customWidth="1"/>
    <col min="11276" max="11276" width="2.5703125" style="2" customWidth="1"/>
    <col min="11277" max="11277" width="7.85546875" style="2" customWidth="1"/>
    <col min="11278" max="11278" width="2.42578125" style="2" customWidth="1"/>
    <col min="11279" max="11280" width="8" style="2" customWidth="1"/>
    <col min="11281" max="11281" width="7.140625" style="2" customWidth="1"/>
    <col min="11282" max="11282" width="8.42578125" style="2" customWidth="1"/>
    <col min="11283" max="11283" width="7.85546875" style="2" customWidth="1"/>
    <col min="11284" max="11284" width="8.140625" style="2" customWidth="1"/>
    <col min="11285" max="11286" width="9.140625" style="2"/>
    <col min="11287" max="11287" width="7.7109375" style="2" customWidth="1"/>
    <col min="11288" max="11288" width="1" style="2" customWidth="1"/>
    <col min="11289" max="11520" width="9.140625" style="2"/>
    <col min="11521" max="11521" width="5.42578125" style="2" customWidth="1"/>
    <col min="11522" max="11522" width="24.85546875" style="2" customWidth="1"/>
    <col min="11523" max="11523" width="12.5703125" style="2" customWidth="1"/>
    <col min="11524" max="11524" width="9.5703125" style="2" customWidth="1"/>
    <col min="11525" max="11525" width="6.140625" style="2" customWidth="1"/>
    <col min="11526" max="11526" width="6.85546875" style="2" customWidth="1"/>
    <col min="11527" max="11527" width="9.85546875" style="2" customWidth="1"/>
    <col min="11528" max="11528" width="5.5703125" style="2" customWidth="1"/>
    <col min="11529" max="11529" width="16.140625" style="2" customWidth="1"/>
    <col min="11530" max="11530" width="13.28515625" style="2" customWidth="1"/>
    <col min="11531" max="11531" width="10.7109375" style="2" customWidth="1"/>
    <col min="11532" max="11532" width="2.5703125" style="2" customWidth="1"/>
    <col min="11533" max="11533" width="7.85546875" style="2" customWidth="1"/>
    <col min="11534" max="11534" width="2.42578125" style="2" customWidth="1"/>
    <col min="11535" max="11536" width="8" style="2" customWidth="1"/>
    <col min="11537" max="11537" width="7.140625" style="2" customWidth="1"/>
    <col min="11538" max="11538" width="8.42578125" style="2" customWidth="1"/>
    <col min="11539" max="11539" width="7.85546875" style="2" customWidth="1"/>
    <col min="11540" max="11540" width="8.140625" style="2" customWidth="1"/>
    <col min="11541" max="11542" width="9.140625" style="2"/>
    <col min="11543" max="11543" width="7.7109375" style="2" customWidth="1"/>
    <col min="11544" max="11544" width="1" style="2" customWidth="1"/>
    <col min="11545" max="11776" width="9.140625" style="2"/>
    <col min="11777" max="11777" width="5.42578125" style="2" customWidth="1"/>
    <col min="11778" max="11778" width="24.85546875" style="2" customWidth="1"/>
    <col min="11779" max="11779" width="12.5703125" style="2" customWidth="1"/>
    <col min="11780" max="11780" width="9.5703125" style="2" customWidth="1"/>
    <col min="11781" max="11781" width="6.140625" style="2" customWidth="1"/>
    <col min="11782" max="11782" width="6.85546875" style="2" customWidth="1"/>
    <col min="11783" max="11783" width="9.85546875" style="2" customWidth="1"/>
    <col min="11784" max="11784" width="5.5703125" style="2" customWidth="1"/>
    <col min="11785" max="11785" width="16.140625" style="2" customWidth="1"/>
    <col min="11786" max="11786" width="13.28515625" style="2" customWidth="1"/>
    <col min="11787" max="11787" width="10.7109375" style="2" customWidth="1"/>
    <col min="11788" max="11788" width="2.5703125" style="2" customWidth="1"/>
    <col min="11789" max="11789" width="7.85546875" style="2" customWidth="1"/>
    <col min="11790" max="11790" width="2.42578125" style="2" customWidth="1"/>
    <col min="11791" max="11792" width="8" style="2" customWidth="1"/>
    <col min="11793" max="11793" width="7.140625" style="2" customWidth="1"/>
    <col min="11794" max="11794" width="8.42578125" style="2" customWidth="1"/>
    <col min="11795" max="11795" width="7.85546875" style="2" customWidth="1"/>
    <col min="11796" max="11796" width="8.140625" style="2" customWidth="1"/>
    <col min="11797" max="11798" width="9.140625" style="2"/>
    <col min="11799" max="11799" width="7.7109375" style="2" customWidth="1"/>
    <col min="11800" max="11800" width="1" style="2" customWidth="1"/>
    <col min="11801" max="12032" width="9.140625" style="2"/>
    <col min="12033" max="12033" width="5.42578125" style="2" customWidth="1"/>
    <col min="12034" max="12034" width="24.85546875" style="2" customWidth="1"/>
    <col min="12035" max="12035" width="12.5703125" style="2" customWidth="1"/>
    <col min="12036" max="12036" width="9.5703125" style="2" customWidth="1"/>
    <col min="12037" max="12037" width="6.140625" style="2" customWidth="1"/>
    <col min="12038" max="12038" width="6.85546875" style="2" customWidth="1"/>
    <col min="12039" max="12039" width="9.85546875" style="2" customWidth="1"/>
    <col min="12040" max="12040" width="5.5703125" style="2" customWidth="1"/>
    <col min="12041" max="12041" width="16.140625" style="2" customWidth="1"/>
    <col min="12042" max="12042" width="13.28515625" style="2" customWidth="1"/>
    <col min="12043" max="12043" width="10.7109375" style="2" customWidth="1"/>
    <col min="12044" max="12044" width="2.5703125" style="2" customWidth="1"/>
    <col min="12045" max="12045" width="7.85546875" style="2" customWidth="1"/>
    <col min="12046" max="12046" width="2.42578125" style="2" customWidth="1"/>
    <col min="12047" max="12048" width="8" style="2" customWidth="1"/>
    <col min="12049" max="12049" width="7.140625" style="2" customWidth="1"/>
    <col min="12050" max="12050" width="8.42578125" style="2" customWidth="1"/>
    <col min="12051" max="12051" width="7.85546875" style="2" customWidth="1"/>
    <col min="12052" max="12052" width="8.140625" style="2" customWidth="1"/>
    <col min="12053" max="12054" width="9.140625" style="2"/>
    <col min="12055" max="12055" width="7.7109375" style="2" customWidth="1"/>
    <col min="12056" max="12056" width="1" style="2" customWidth="1"/>
    <col min="12057" max="12288" width="9.140625" style="2"/>
    <col min="12289" max="12289" width="5.42578125" style="2" customWidth="1"/>
    <col min="12290" max="12290" width="24.85546875" style="2" customWidth="1"/>
    <col min="12291" max="12291" width="12.5703125" style="2" customWidth="1"/>
    <col min="12292" max="12292" width="9.5703125" style="2" customWidth="1"/>
    <col min="12293" max="12293" width="6.140625" style="2" customWidth="1"/>
    <col min="12294" max="12294" width="6.85546875" style="2" customWidth="1"/>
    <col min="12295" max="12295" width="9.85546875" style="2" customWidth="1"/>
    <col min="12296" max="12296" width="5.5703125" style="2" customWidth="1"/>
    <col min="12297" max="12297" width="16.140625" style="2" customWidth="1"/>
    <col min="12298" max="12298" width="13.28515625" style="2" customWidth="1"/>
    <col min="12299" max="12299" width="10.7109375" style="2" customWidth="1"/>
    <col min="12300" max="12300" width="2.5703125" style="2" customWidth="1"/>
    <col min="12301" max="12301" width="7.85546875" style="2" customWidth="1"/>
    <col min="12302" max="12302" width="2.42578125" style="2" customWidth="1"/>
    <col min="12303" max="12304" width="8" style="2" customWidth="1"/>
    <col min="12305" max="12305" width="7.140625" style="2" customWidth="1"/>
    <col min="12306" max="12306" width="8.42578125" style="2" customWidth="1"/>
    <col min="12307" max="12307" width="7.85546875" style="2" customWidth="1"/>
    <col min="12308" max="12308" width="8.140625" style="2" customWidth="1"/>
    <col min="12309" max="12310" width="9.140625" style="2"/>
    <col min="12311" max="12311" width="7.7109375" style="2" customWidth="1"/>
    <col min="12312" max="12312" width="1" style="2" customWidth="1"/>
    <col min="12313" max="12544" width="9.140625" style="2"/>
    <col min="12545" max="12545" width="5.42578125" style="2" customWidth="1"/>
    <col min="12546" max="12546" width="24.85546875" style="2" customWidth="1"/>
    <col min="12547" max="12547" width="12.5703125" style="2" customWidth="1"/>
    <col min="12548" max="12548" width="9.5703125" style="2" customWidth="1"/>
    <col min="12549" max="12549" width="6.140625" style="2" customWidth="1"/>
    <col min="12550" max="12550" width="6.85546875" style="2" customWidth="1"/>
    <col min="12551" max="12551" width="9.85546875" style="2" customWidth="1"/>
    <col min="12552" max="12552" width="5.5703125" style="2" customWidth="1"/>
    <col min="12553" max="12553" width="16.140625" style="2" customWidth="1"/>
    <col min="12554" max="12554" width="13.28515625" style="2" customWidth="1"/>
    <col min="12555" max="12555" width="10.7109375" style="2" customWidth="1"/>
    <col min="12556" max="12556" width="2.5703125" style="2" customWidth="1"/>
    <col min="12557" max="12557" width="7.85546875" style="2" customWidth="1"/>
    <col min="12558" max="12558" width="2.42578125" style="2" customWidth="1"/>
    <col min="12559" max="12560" width="8" style="2" customWidth="1"/>
    <col min="12561" max="12561" width="7.140625" style="2" customWidth="1"/>
    <col min="12562" max="12562" width="8.42578125" style="2" customWidth="1"/>
    <col min="12563" max="12563" width="7.85546875" style="2" customWidth="1"/>
    <col min="12564" max="12564" width="8.140625" style="2" customWidth="1"/>
    <col min="12565" max="12566" width="9.140625" style="2"/>
    <col min="12567" max="12567" width="7.7109375" style="2" customWidth="1"/>
    <col min="12568" max="12568" width="1" style="2" customWidth="1"/>
    <col min="12569" max="12800" width="9.140625" style="2"/>
    <col min="12801" max="12801" width="5.42578125" style="2" customWidth="1"/>
    <col min="12802" max="12802" width="24.85546875" style="2" customWidth="1"/>
    <col min="12803" max="12803" width="12.5703125" style="2" customWidth="1"/>
    <col min="12804" max="12804" width="9.5703125" style="2" customWidth="1"/>
    <col min="12805" max="12805" width="6.140625" style="2" customWidth="1"/>
    <col min="12806" max="12806" width="6.85546875" style="2" customWidth="1"/>
    <col min="12807" max="12807" width="9.85546875" style="2" customWidth="1"/>
    <col min="12808" max="12808" width="5.5703125" style="2" customWidth="1"/>
    <col min="12809" max="12809" width="16.140625" style="2" customWidth="1"/>
    <col min="12810" max="12810" width="13.28515625" style="2" customWidth="1"/>
    <col min="12811" max="12811" width="10.7109375" style="2" customWidth="1"/>
    <col min="12812" max="12812" width="2.5703125" style="2" customWidth="1"/>
    <col min="12813" max="12813" width="7.85546875" style="2" customWidth="1"/>
    <col min="12814" max="12814" width="2.42578125" style="2" customWidth="1"/>
    <col min="12815" max="12816" width="8" style="2" customWidth="1"/>
    <col min="12817" max="12817" width="7.140625" style="2" customWidth="1"/>
    <col min="12818" max="12818" width="8.42578125" style="2" customWidth="1"/>
    <col min="12819" max="12819" width="7.85546875" style="2" customWidth="1"/>
    <col min="12820" max="12820" width="8.140625" style="2" customWidth="1"/>
    <col min="12821" max="12822" width="9.140625" style="2"/>
    <col min="12823" max="12823" width="7.7109375" style="2" customWidth="1"/>
    <col min="12824" max="12824" width="1" style="2" customWidth="1"/>
    <col min="12825" max="13056" width="9.140625" style="2"/>
    <col min="13057" max="13057" width="5.42578125" style="2" customWidth="1"/>
    <col min="13058" max="13058" width="24.85546875" style="2" customWidth="1"/>
    <col min="13059" max="13059" width="12.5703125" style="2" customWidth="1"/>
    <col min="13060" max="13060" width="9.5703125" style="2" customWidth="1"/>
    <col min="13061" max="13061" width="6.140625" style="2" customWidth="1"/>
    <col min="13062" max="13062" width="6.85546875" style="2" customWidth="1"/>
    <col min="13063" max="13063" width="9.85546875" style="2" customWidth="1"/>
    <col min="13064" max="13064" width="5.5703125" style="2" customWidth="1"/>
    <col min="13065" max="13065" width="16.140625" style="2" customWidth="1"/>
    <col min="13066" max="13066" width="13.28515625" style="2" customWidth="1"/>
    <col min="13067" max="13067" width="10.7109375" style="2" customWidth="1"/>
    <col min="13068" max="13068" width="2.5703125" style="2" customWidth="1"/>
    <col min="13069" max="13069" width="7.85546875" style="2" customWidth="1"/>
    <col min="13070" max="13070" width="2.42578125" style="2" customWidth="1"/>
    <col min="13071" max="13072" width="8" style="2" customWidth="1"/>
    <col min="13073" max="13073" width="7.140625" style="2" customWidth="1"/>
    <col min="13074" max="13074" width="8.42578125" style="2" customWidth="1"/>
    <col min="13075" max="13075" width="7.85546875" style="2" customWidth="1"/>
    <col min="13076" max="13076" width="8.140625" style="2" customWidth="1"/>
    <col min="13077" max="13078" width="9.140625" style="2"/>
    <col min="13079" max="13079" width="7.7109375" style="2" customWidth="1"/>
    <col min="13080" max="13080" width="1" style="2" customWidth="1"/>
    <col min="13081" max="13312" width="9.140625" style="2"/>
    <col min="13313" max="13313" width="5.42578125" style="2" customWidth="1"/>
    <col min="13314" max="13314" width="24.85546875" style="2" customWidth="1"/>
    <col min="13315" max="13315" width="12.5703125" style="2" customWidth="1"/>
    <col min="13316" max="13316" width="9.5703125" style="2" customWidth="1"/>
    <col min="13317" max="13317" width="6.140625" style="2" customWidth="1"/>
    <col min="13318" max="13318" width="6.85546875" style="2" customWidth="1"/>
    <col min="13319" max="13319" width="9.85546875" style="2" customWidth="1"/>
    <col min="13320" max="13320" width="5.5703125" style="2" customWidth="1"/>
    <col min="13321" max="13321" width="16.140625" style="2" customWidth="1"/>
    <col min="13322" max="13322" width="13.28515625" style="2" customWidth="1"/>
    <col min="13323" max="13323" width="10.7109375" style="2" customWidth="1"/>
    <col min="13324" max="13324" width="2.5703125" style="2" customWidth="1"/>
    <col min="13325" max="13325" width="7.85546875" style="2" customWidth="1"/>
    <col min="13326" max="13326" width="2.42578125" style="2" customWidth="1"/>
    <col min="13327" max="13328" width="8" style="2" customWidth="1"/>
    <col min="13329" max="13329" width="7.140625" style="2" customWidth="1"/>
    <col min="13330" max="13330" width="8.42578125" style="2" customWidth="1"/>
    <col min="13331" max="13331" width="7.85546875" style="2" customWidth="1"/>
    <col min="13332" max="13332" width="8.140625" style="2" customWidth="1"/>
    <col min="13333" max="13334" width="9.140625" style="2"/>
    <col min="13335" max="13335" width="7.7109375" style="2" customWidth="1"/>
    <col min="13336" max="13336" width="1" style="2" customWidth="1"/>
    <col min="13337" max="13568" width="9.140625" style="2"/>
    <col min="13569" max="13569" width="5.42578125" style="2" customWidth="1"/>
    <col min="13570" max="13570" width="24.85546875" style="2" customWidth="1"/>
    <col min="13571" max="13571" width="12.5703125" style="2" customWidth="1"/>
    <col min="13572" max="13572" width="9.5703125" style="2" customWidth="1"/>
    <col min="13573" max="13573" width="6.140625" style="2" customWidth="1"/>
    <col min="13574" max="13574" width="6.85546875" style="2" customWidth="1"/>
    <col min="13575" max="13575" width="9.85546875" style="2" customWidth="1"/>
    <col min="13576" max="13576" width="5.5703125" style="2" customWidth="1"/>
    <col min="13577" max="13577" width="16.140625" style="2" customWidth="1"/>
    <col min="13578" max="13578" width="13.28515625" style="2" customWidth="1"/>
    <col min="13579" max="13579" width="10.7109375" style="2" customWidth="1"/>
    <col min="13580" max="13580" width="2.5703125" style="2" customWidth="1"/>
    <col min="13581" max="13581" width="7.85546875" style="2" customWidth="1"/>
    <col min="13582" max="13582" width="2.42578125" style="2" customWidth="1"/>
    <col min="13583" max="13584" width="8" style="2" customWidth="1"/>
    <col min="13585" max="13585" width="7.140625" style="2" customWidth="1"/>
    <col min="13586" max="13586" width="8.42578125" style="2" customWidth="1"/>
    <col min="13587" max="13587" width="7.85546875" style="2" customWidth="1"/>
    <col min="13588" max="13588" width="8.140625" style="2" customWidth="1"/>
    <col min="13589" max="13590" width="9.140625" style="2"/>
    <col min="13591" max="13591" width="7.7109375" style="2" customWidth="1"/>
    <col min="13592" max="13592" width="1" style="2" customWidth="1"/>
    <col min="13593" max="13824" width="9.140625" style="2"/>
    <col min="13825" max="13825" width="5.42578125" style="2" customWidth="1"/>
    <col min="13826" max="13826" width="24.85546875" style="2" customWidth="1"/>
    <col min="13827" max="13827" width="12.5703125" style="2" customWidth="1"/>
    <col min="13828" max="13828" width="9.5703125" style="2" customWidth="1"/>
    <col min="13829" max="13829" width="6.140625" style="2" customWidth="1"/>
    <col min="13830" max="13830" width="6.85546875" style="2" customWidth="1"/>
    <col min="13831" max="13831" width="9.85546875" style="2" customWidth="1"/>
    <col min="13832" max="13832" width="5.5703125" style="2" customWidth="1"/>
    <col min="13833" max="13833" width="16.140625" style="2" customWidth="1"/>
    <col min="13834" max="13834" width="13.28515625" style="2" customWidth="1"/>
    <col min="13835" max="13835" width="10.7109375" style="2" customWidth="1"/>
    <col min="13836" max="13836" width="2.5703125" style="2" customWidth="1"/>
    <col min="13837" max="13837" width="7.85546875" style="2" customWidth="1"/>
    <col min="13838" max="13838" width="2.42578125" style="2" customWidth="1"/>
    <col min="13839" max="13840" width="8" style="2" customWidth="1"/>
    <col min="13841" max="13841" width="7.140625" style="2" customWidth="1"/>
    <col min="13842" max="13842" width="8.42578125" style="2" customWidth="1"/>
    <col min="13843" max="13843" width="7.85546875" style="2" customWidth="1"/>
    <col min="13844" max="13844" width="8.140625" style="2" customWidth="1"/>
    <col min="13845" max="13846" width="9.140625" style="2"/>
    <col min="13847" max="13847" width="7.7109375" style="2" customWidth="1"/>
    <col min="13848" max="13848" width="1" style="2" customWidth="1"/>
    <col min="13849" max="14080" width="9.140625" style="2"/>
    <col min="14081" max="14081" width="5.42578125" style="2" customWidth="1"/>
    <col min="14082" max="14082" width="24.85546875" style="2" customWidth="1"/>
    <col min="14083" max="14083" width="12.5703125" style="2" customWidth="1"/>
    <col min="14084" max="14084" width="9.5703125" style="2" customWidth="1"/>
    <col min="14085" max="14085" width="6.140625" style="2" customWidth="1"/>
    <col min="14086" max="14086" width="6.85546875" style="2" customWidth="1"/>
    <col min="14087" max="14087" width="9.85546875" style="2" customWidth="1"/>
    <col min="14088" max="14088" width="5.5703125" style="2" customWidth="1"/>
    <col min="14089" max="14089" width="16.140625" style="2" customWidth="1"/>
    <col min="14090" max="14090" width="13.28515625" style="2" customWidth="1"/>
    <col min="14091" max="14091" width="10.7109375" style="2" customWidth="1"/>
    <col min="14092" max="14092" width="2.5703125" style="2" customWidth="1"/>
    <col min="14093" max="14093" width="7.85546875" style="2" customWidth="1"/>
    <col min="14094" max="14094" width="2.42578125" style="2" customWidth="1"/>
    <col min="14095" max="14096" width="8" style="2" customWidth="1"/>
    <col min="14097" max="14097" width="7.140625" style="2" customWidth="1"/>
    <col min="14098" max="14098" width="8.42578125" style="2" customWidth="1"/>
    <col min="14099" max="14099" width="7.85546875" style="2" customWidth="1"/>
    <col min="14100" max="14100" width="8.140625" style="2" customWidth="1"/>
    <col min="14101" max="14102" width="9.140625" style="2"/>
    <col min="14103" max="14103" width="7.7109375" style="2" customWidth="1"/>
    <col min="14104" max="14104" width="1" style="2" customWidth="1"/>
    <col min="14105" max="14336" width="9.140625" style="2"/>
    <col min="14337" max="14337" width="5.42578125" style="2" customWidth="1"/>
    <col min="14338" max="14338" width="24.85546875" style="2" customWidth="1"/>
    <col min="14339" max="14339" width="12.5703125" style="2" customWidth="1"/>
    <col min="14340" max="14340" width="9.5703125" style="2" customWidth="1"/>
    <col min="14341" max="14341" width="6.140625" style="2" customWidth="1"/>
    <col min="14342" max="14342" width="6.85546875" style="2" customWidth="1"/>
    <col min="14343" max="14343" width="9.85546875" style="2" customWidth="1"/>
    <col min="14344" max="14344" width="5.5703125" style="2" customWidth="1"/>
    <col min="14345" max="14345" width="16.140625" style="2" customWidth="1"/>
    <col min="14346" max="14346" width="13.28515625" style="2" customWidth="1"/>
    <col min="14347" max="14347" width="10.7109375" style="2" customWidth="1"/>
    <col min="14348" max="14348" width="2.5703125" style="2" customWidth="1"/>
    <col min="14349" max="14349" width="7.85546875" style="2" customWidth="1"/>
    <col min="14350" max="14350" width="2.42578125" style="2" customWidth="1"/>
    <col min="14351" max="14352" width="8" style="2" customWidth="1"/>
    <col min="14353" max="14353" width="7.140625" style="2" customWidth="1"/>
    <col min="14354" max="14354" width="8.42578125" style="2" customWidth="1"/>
    <col min="14355" max="14355" width="7.85546875" style="2" customWidth="1"/>
    <col min="14356" max="14356" width="8.140625" style="2" customWidth="1"/>
    <col min="14357" max="14358" width="9.140625" style="2"/>
    <col min="14359" max="14359" width="7.7109375" style="2" customWidth="1"/>
    <col min="14360" max="14360" width="1" style="2" customWidth="1"/>
    <col min="14361" max="14592" width="9.140625" style="2"/>
    <col min="14593" max="14593" width="5.42578125" style="2" customWidth="1"/>
    <col min="14594" max="14594" width="24.85546875" style="2" customWidth="1"/>
    <col min="14595" max="14595" width="12.5703125" style="2" customWidth="1"/>
    <col min="14596" max="14596" width="9.5703125" style="2" customWidth="1"/>
    <col min="14597" max="14597" width="6.140625" style="2" customWidth="1"/>
    <col min="14598" max="14598" width="6.85546875" style="2" customWidth="1"/>
    <col min="14599" max="14599" width="9.85546875" style="2" customWidth="1"/>
    <col min="14600" max="14600" width="5.5703125" style="2" customWidth="1"/>
    <col min="14601" max="14601" width="16.140625" style="2" customWidth="1"/>
    <col min="14602" max="14602" width="13.28515625" style="2" customWidth="1"/>
    <col min="14603" max="14603" width="10.7109375" style="2" customWidth="1"/>
    <col min="14604" max="14604" width="2.5703125" style="2" customWidth="1"/>
    <col min="14605" max="14605" width="7.85546875" style="2" customWidth="1"/>
    <col min="14606" max="14606" width="2.42578125" style="2" customWidth="1"/>
    <col min="14607" max="14608" width="8" style="2" customWidth="1"/>
    <col min="14609" max="14609" width="7.140625" style="2" customWidth="1"/>
    <col min="14610" max="14610" width="8.42578125" style="2" customWidth="1"/>
    <col min="14611" max="14611" width="7.85546875" style="2" customWidth="1"/>
    <col min="14612" max="14612" width="8.140625" style="2" customWidth="1"/>
    <col min="14613" max="14614" width="9.140625" style="2"/>
    <col min="14615" max="14615" width="7.7109375" style="2" customWidth="1"/>
    <col min="14616" max="14616" width="1" style="2" customWidth="1"/>
    <col min="14617" max="14848" width="9.140625" style="2"/>
    <col min="14849" max="14849" width="5.42578125" style="2" customWidth="1"/>
    <col min="14850" max="14850" width="24.85546875" style="2" customWidth="1"/>
    <col min="14851" max="14851" width="12.5703125" style="2" customWidth="1"/>
    <col min="14852" max="14852" width="9.5703125" style="2" customWidth="1"/>
    <col min="14853" max="14853" width="6.140625" style="2" customWidth="1"/>
    <col min="14854" max="14854" width="6.85546875" style="2" customWidth="1"/>
    <col min="14855" max="14855" width="9.85546875" style="2" customWidth="1"/>
    <col min="14856" max="14856" width="5.5703125" style="2" customWidth="1"/>
    <col min="14857" max="14857" width="16.140625" style="2" customWidth="1"/>
    <col min="14858" max="14858" width="13.28515625" style="2" customWidth="1"/>
    <col min="14859" max="14859" width="10.7109375" style="2" customWidth="1"/>
    <col min="14860" max="14860" width="2.5703125" style="2" customWidth="1"/>
    <col min="14861" max="14861" width="7.85546875" style="2" customWidth="1"/>
    <col min="14862" max="14862" width="2.42578125" style="2" customWidth="1"/>
    <col min="14863" max="14864" width="8" style="2" customWidth="1"/>
    <col min="14865" max="14865" width="7.140625" style="2" customWidth="1"/>
    <col min="14866" max="14866" width="8.42578125" style="2" customWidth="1"/>
    <col min="14867" max="14867" width="7.85546875" style="2" customWidth="1"/>
    <col min="14868" max="14868" width="8.140625" style="2" customWidth="1"/>
    <col min="14869" max="14870" width="9.140625" style="2"/>
    <col min="14871" max="14871" width="7.7109375" style="2" customWidth="1"/>
    <col min="14872" max="14872" width="1" style="2" customWidth="1"/>
    <col min="14873" max="15104" width="9.140625" style="2"/>
    <col min="15105" max="15105" width="5.42578125" style="2" customWidth="1"/>
    <col min="15106" max="15106" width="24.85546875" style="2" customWidth="1"/>
    <col min="15107" max="15107" width="12.5703125" style="2" customWidth="1"/>
    <col min="15108" max="15108" width="9.5703125" style="2" customWidth="1"/>
    <col min="15109" max="15109" width="6.140625" style="2" customWidth="1"/>
    <col min="15110" max="15110" width="6.85546875" style="2" customWidth="1"/>
    <col min="15111" max="15111" width="9.85546875" style="2" customWidth="1"/>
    <col min="15112" max="15112" width="5.5703125" style="2" customWidth="1"/>
    <col min="15113" max="15113" width="16.140625" style="2" customWidth="1"/>
    <col min="15114" max="15114" width="13.28515625" style="2" customWidth="1"/>
    <col min="15115" max="15115" width="10.7109375" style="2" customWidth="1"/>
    <col min="15116" max="15116" width="2.5703125" style="2" customWidth="1"/>
    <col min="15117" max="15117" width="7.85546875" style="2" customWidth="1"/>
    <col min="15118" max="15118" width="2.42578125" style="2" customWidth="1"/>
    <col min="15119" max="15120" width="8" style="2" customWidth="1"/>
    <col min="15121" max="15121" width="7.140625" style="2" customWidth="1"/>
    <col min="15122" max="15122" width="8.42578125" style="2" customWidth="1"/>
    <col min="15123" max="15123" width="7.85546875" style="2" customWidth="1"/>
    <col min="15124" max="15124" width="8.140625" style="2" customWidth="1"/>
    <col min="15125" max="15126" width="9.140625" style="2"/>
    <col min="15127" max="15127" width="7.7109375" style="2" customWidth="1"/>
    <col min="15128" max="15128" width="1" style="2" customWidth="1"/>
    <col min="15129" max="15360" width="9.140625" style="2"/>
    <col min="15361" max="15361" width="5.42578125" style="2" customWidth="1"/>
    <col min="15362" max="15362" width="24.85546875" style="2" customWidth="1"/>
    <col min="15363" max="15363" width="12.5703125" style="2" customWidth="1"/>
    <col min="15364" max="15364" width="9.5703125" style="2" customWidth="1"/>
    <col min="15365" max="15365" width="6.140625" style="2" customWidth="1"/>
    <col min="15366" max="15366" width="6.85546875" style="2" customWidth="1"/>
    <col min="15367" max="15367" width="9.85546875" style="2" customWidth="1"/>
    <col min="15368" max="15368" width="5.5703125" style="2" customWidth="1"/>
    <col min="15369" max="15369" width="16.140625" style="2" customWidth="1"/>
    <col min="15370" max="15370" width="13.28515625" style="2" customWidth="1"/>
    <col min="15371" max="15371" width="10.7109375" style="2" customWidth="1"/>
    <col min="15372" max="15372" width="2.5703125" style="2" customWidth="1"/>
    <col min="15373" max="15373" width="7.85546875" style="2" customWidth="1"/>
    <col min="15374" max="15374" width="2.42578125" style="2" customWidth="1"/>
    <col min="15375" max="15376" width="8" style="2" customWidth="1"/>
    <col min="15377" max="15377" width="7.140625" style="2" customWidth="1"/>
    <col min="15378" max="15378" width="8.42578125" style="2" customWidth="1"/>
    <col min="15379" max="15379" width="7.85546875" style="2" customWidth="1"/>
    <col min="15380" max="15380" width="8.140625" style="2" customWidth="1"/>
    <col min="15381" max="15382" width="9.140625" style="2"/>
    <col min="15383" max="15383" width="7.7109375" style="2" customWidth="1"/>
    <col min="15384" max="15384" width="1" style="2" customWidth="1"/>
    <col min="15385" max="15616" width="9.140625" style="2"/>
    <col min="15617" max="15617" width="5.42578125" style="2" customWidth="1"/>
    <col min="15618" max="15618" width="24.85546875" style="2" customWidth="1"/>
    <col min="15619" max="15619" width="12.5703125" style="2" customWidth="1"/>
    <col min="15620" max="15620" width="9.5703125" style="2" customWidth="1"/>
    <col min="15621" max="15621" width="6.140625" style="2" customWidth="1"/>
    <col min="15622" max="15622" width="6.85546875" style="2" customWidth="1"/>
    <col min="15623" max="15623" width="9.85546875" style="2" customWidth="1"/>
    <col min="15624" max="15624" width="5.5703125" style="2" customWidth="1"/>
    <col min="15625" max="15625" width="16.140625" style="2" customWidth="1"/>
    <col min="15626" max="15626" width="13.28515625" style="2" customWidth="1"/>
    <col min="15627" max="15627" width="10.7109375" style="2" customWidth="1"/>
    <col min="15628" max="15628" width="2.5703125" style="2" customWidth="1"/>
    <col min="15629" max="15629" width="7.85546875" style="2" customWidth="1"/>
    <col min="15630" max="15630" width="2.42578125" style="2" customWidth="1"/>
    <col min="15631" max="15632" width="8" style="2" customWidth="1"/>
    <col min="15633" max="15633" width="7.140625" style="2" customWidth="1"/>
    <col min="15634" max="15634" width="8.42578125" style="2" customWidth="1"/>
    <col min="15635" max="15635" width="7.85546875" style="2" customWidth="1"/>
    <col min="15636" max="15636" width="8.140625" style="2" customWidth="1"/>
    <col min="15637" max="15638" width="9.140625" style="2"/>
    <col min="15639" max="15639" width="7.7109375" style="2" customWidth="1"/>
    <col min="15640" max="15640" width="1" style="2" customWidth="1"/>
    <col min="15641" max="15872" width="9.140625" style="2"/>
    <col min="15873" max="15873" width="5.42578125" style="2" customWidth="1"/>
    <col min="15874" max="15874" width="24.85546875" style="2" customWidth="1"/>
    <col min="15875" max="15875" width="12.5703125" style="2" customWidth="1"/>
    <col min="15876" max="15876" width="9.5703125" style="2" customWidth="1"/>
    <col min="15877" max="15877" width="6.140625" style="2" customWidth="1"/>
    <col min="15878" max="15878" width="6.85546875" style="2" customWidth="1"/>
    <col min="15879" max="15879" width="9.85546875" style="2" customWidth="1"/>
    <col min="15880" max="15880" width="5.5703125" style="2" customWidth="1"/>
    <col min="15881" max="15881" width="16.140625" style="2" customWidth="1"/>
    <col min="15882" max="15882" width="13.28515625" style="2" customWidth="1"/>
    <col min="15883" max="15883" width="10.7109375" style="2" customWidth="1"/>
    <col min="15884" max="15884" width="2.5703125" style="2" customWidth="1"/>
    <col min="15885" max="15885" width="7.85546875" style="2" customWidth="1"/>
    <col min="15886" max="15886" width="2.42578125" style="2" customWidth="1"/>
    <col min="15887" max="15888" width="8" style="2" customWidth="1"/>
    <col min="15889" max="15889" width="7.140625" style="2" customWidth="1"/>
    <col min="15890" max="15890" width="8.42578125" style="2" customWidth="1"/>
    <col min="15891" max="15891" width="7.85546875" style="2" customWidth="1"/>
    <col min="15892" max="15892" width="8.140625" style="2" customWidth="1"/>
    <col min="15893" max="15894" width="9.140625" style="2"/>
    <col min="15895" max="15895" width="7.7109375" style="2" customWidth="1"/>
    <col min="15896" max="15896" width="1" style="2" customWidth="1"/>
    <col min="15897" max="16128" width="9.140625" style="2"/>
    <col min="16129" max="16129" width="5.42578125" style="2" customWidth="1"/>
    <col min="16130" max="16130" width="24.85546875" style="2" customWidth="1"/>
    <col min="16131" max="16131" width="12.5703125" style="2" customWidth="1"/>
    <col min="16132" max="16132" width="9.5703125" style="2" customWidth="1"/>
    <col min="16133" max="16133" width="6.140625" style="2" customWidth="1"/>
    <col min="16134" max="16134" width="6.85546875" style="2" customWidth="1"/>
    <col min="16135" max="16135" width="9.85546875" style="2" customWidth="1"/>
    <col min="16136" max="16136" width="5.5703125" style="2" customWidth="1"/>
    <col min="16137" max="16137" width="16.140625" style="2" customWidth="1"/>
    <col min="16138" max="16138" width="13.28515625" style="2" customWidth="1"/>
    <col min="16139" max="16139" width="10.7109375" style="2" customWidth="1"/>
    <col min="16140" max="16140" width="2.5703125" style="2" customWidth="1"/>
    <col min="16141" max="16141" width="7.85546875" style="2" customWidth="1"/>
    <col min="16142" max="16142" width="2.42578125" style="2" customWidth="1"/>
    <col min="16143" max="16144" width="8" style="2" customWidth="1"/>
    <col min="16145" max="16145" width="7.140625" style="2" customWidth="1"/>
    <col min="16146" max="16146" width="8.42578125" style="2" customWidth="1"/>
    <col min="16147" max="16147" width="7.85546875" style="2" customWidth="1"/>
    <col min="16148" max="16148" width="8.140625" style="2" customWidth="1"/>
    <col min="16149" max="16150" width="9.140625" style="2"/>
    <col min="16151" max="16151" width="7.7109375" style="2" customWidth="1"/>
    <col min="16152" max="16152" width="1" style="2" customWidth="1"/>
    <col min="16153" max="16384" width="9.140625" style="2"/>
  </cols>
  <sheetData>
    <row r="1" spans="1:23" x14ac:dyDescent="0.25">
      <c r="A1" s="1"/>
      <c r="Q1" s="1" t="s">
        <v>0</v>
      </c>
    </row>
    <row r="2" spans="1:23" x14ac:dyDescent="0.25">
      <c r="A2" s="1"/>
      <c r="Q2" s="1" t="s">
        <v>1</v>
      </c>
    </row>
    <row r="3" spans="1:23" x14ac:dyDescent="0.25">
      <c r="A3" s="1"/>
      <c r="B3" s="173"/>
      <c r="C3" s="173"/>
      <c r="Q3" s="1" t="s">
        <v>2</v>
      </c>
    </row>
    <row r="4" spans="1:23" x14ac:dyDescent="0.25">
      <c r="A4" s="1"/>
      <c r="Q4" s="1" t="s">
        <v>3</v>
      </c>
    </row>
    <row r="6" spans="1:23" x14ac:dyDescent="0.25">
      <c r="A6" s="797" t="s">
        <v>296</v>
      </c>
      <c r="B6" s="798"/>
      <c r="C6" s="798"/>
      <c r="D6" s="798"/>
      <c r="E6" s="798"/>
      <c r="F6" s="798"/>
      <c r="G6" s="798"/>
      <c r="H6" s="798"/>
      <c r="I6" s="798"/>
      <c r="J6" s="798"/>
      <c r="K6" s="798"/>
      <c r="L6" s="798"/>
      <c r="M6" s="798"/>
      <c r="N6" s="798"/>
      <c r="O6" s="798"/>
      <c r="P6" s="798"/>
      <c r="Q6" s="798"/>
      <c r="R6" s="798"/>
      <c r="S6" s="798"/>
      <c r="T6" s="798"/>
      <c r="U6" s="798"/>
      <c r="V6" s="798"/>
      <c r="W6" s="798"/>
    </row>
    <row r="7" spans="1:23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5">
      <c r="A8" s="797" t="s">
        <v>297</v>
      </c>
      <c r="B8" s="798"/>
      <c r="C8" s="798"/>
      <c r="D8" s="798"/>
      <c r="E8" s="798"/>
      <c r="F8" s="798"/>
      <c r="G8" s="798"/>
      <c r="H8" s="798"/>
      <c r="I8" s="798"/>
      <c r="J8" s="798"/>
      <c r="K8" s="798"/>
      <c r="L8" s="798"/>
      <c r="M8" s="798"/>
      <c r="N8" s="798"/>
      <c r="O8" s="798"/>
      <c r="P8" s="798"/>
      <c r="Q8" s="798"/>
      <c r="R8" s="798"/>
      <c r="S8" s="798"/>
      <c r="T8" s="798"/>
      <c r="U8" s="798"/>
      <c r="V8" s="798"/>
      <c r="W8" s="798"/>
    </row>
    <row r="9" spans="1:23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5">
      <c r="A10" s="797" t="s">
        <v>298</v>
      </c>
      <c r="B10" s="797"/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98"/>
      <c r="T10" s="798"/>
      <c r="U10" s="798"/>
      <c r="V10" s="798"/>
      <c r="W10" s="798"/>
    </row>
    <row r="11" spans="1:23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3" spans="1:23" x14ac:dyDescent="0.25">
      <c r="A13" s="574" t="s">
        <v>7</v>
      </c>
      <c r="B13" s="577" t="s">
        <v>8</v>
      </c>
      <c r="C13" s="577" t="s">
        <v>9</v>
      </c>
      <c r="D13" s="577" t="s">
        <v>10</v>
      </c>
      <c r="E13" s="582" t="s">
        <v>11</v>
      </c>
      <c r="F13" s="583"/>
      <c r="G13" s="583"/>
      <c r="H13" s="7"/>
      <c r="I13" s="584" t="s">
        <v>12</v>
      </c>
      <c r="J13" s="577" t="s">
        <v>13</v>
      </c>
      <c r="K13" s="577" t="s">
        <v>14</v>
      </c>
      <c r="L13" s="8"/>
      <c r="M13" s="9"/>
      <c r="N13" s="9"/>
      <c r="O13" s="9"/>
      <c r="P13" s="9"/>
      <c r="Q13" s="606"/>
      <c r="R13" s="606"/>
      <c r="S13" s="9"/>
      <c r="T13" s="9"/>
      <c r="U13" s="10"/>
      <c r="V13" s="9"/>
      <c r="W13" s="7"/>
    </row>
    <row r="14" spans="1:23" x14ac:dyDescent="0.25">
      <c r="A14" s="575"/>
      <c r="B14" s="578"/>
      <c r="C14" s="580"/>
      <c r="D14" s="580"/>
      <c r="E14" s="607" t="s">
        <v>15</v>
      </c>
      <c r="F14" s="608"/>
      <c r="G14" s="608"/>
      <c r="H14" s="609"/>
      <c r="I14" s="585"/>
      <c r="J14" s="578"/>
      <c r="K14" s="578"/>
      <c r="L14" s="610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611"/>
    </row>
    <row r="15" spans="1:23" ht="13.5" customHeight="1" x14ac:dyDescent="0.25">
      <c r="A15" s="575"/>
      <c r="B15" s="578"/>
      <c r="C15" s="580"/>
      <c r="D15" s="580"/>
      <c r="E15" s="612" t="s">
        <v>16</v>
      </c>
      <c r="F15" s="612" t="s">
        <v>17</v>
      </c>
      <c r="G15" s="615" t="s">
        <v>18</v>
      </c>
      <c r="H15" s="612" t="s">
        <v>19</v>
      </c>
      <c r="I15" s="585"/>
      <c r="J15" s="578"/>
      <c r="K15" s="578"/>
      <c r="L15" s="598" t="s">
        <v>20</v>
      </c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600"/>
    </row>
    <row r="16" spans="1:23" ht="18.75" customHeight="1" x14ac:dyDescent="0.25">
      <c r="A16" s="575"/>
      <c r="B16" s="578"/>
      <c r="C16" s="580"/>
      <c r="D16" s="580"/>
      <c r="E16" s="613"/>
      <c r="F16" s="613"/>
      <c r="G16" s="616"/>
      <c r="H16" s="613"/>
      <c r="I16" s="585"/>
      <c r="J16" s="578"/>
      <c r="K16" s="578"/>
      <c r="L16" s="601" t="s">
        <v>21</v>
      </c>
      <c r="M16" s="601" t="s">
        <v>231</v>
      </c>
      <c r="N16" s="601" t="s">
        <v>23</v>
      </c>
      <c r="O16" s="603" t="s">
        <v>232</v>
      </c>
      <c r="P16" s="604"/>
      <c r="Q16" s="605"/>
      <c r="R16" s="603" t="s">
        <v>233</v>
      </c>
      <c r="S16" s="604"/>
      <c r="T16" s="605"/>
      <c r="U16" s="603" t="s">
        <v>234</v>
      </c>
      <c r="V16" s="604"/>
      <c r="W16" s="605"/>
    </row>
    <row r="17" spans="1:23" ht="74.25" customHeight="1" x14ac:dyDescent="0.25">
      <c r="A17" s="576"/>
      <c r="B17" s="579"/>
      <c r="C17" s="581"/>
      <c r="D17" s="581"/>
      <c r="E17" s="614"/>
      <c r="F17" s="614"/>
      <c r="G17" s="617"/>
      <c r="H17" s="614"/>
      <c r="I17" s="586"/>
      <c r="J17" s="579"/>
      <c r="K17" s="579"/>
      <c r="L17" s="602"/>
      <c r="M17" s="602"/>
      <c r="N17" s="602"/>
      <c r="O17" s="11" t="s">
        <v>27</v>
      </c>
      <c r="P17" s="11" t="s">
        <v>28</v>
      </c>
      <c r="Q17" s="11" t="s">
        <v>29</v>
      </c>
      <c r="R17" s="11" t="s">
        <v>27</v>
      </c>
      <c r="S17" s="11" t="s">
        <v>28</v>
      </c>
      <c r="T17" s="11" t="s">
        <v>29</v>
      </c>
      <c r="U17" s="11" t="s">
        <v>27</v>
      </c>
      <c r="V17" s="11" t="s">
        <v>28</v>
      </c>
      <c r="W17" s="11" t="s">
        <v>29</v>
      </c>
    </row>
    <row r="18" spans="1:23" x14ac:dyDescent="0.2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13</v>
      </c>
      <c r="N18" s="12">
        <v>14</v>
      </c>
      <c r="O18" s="587">
        <v>15</v>
      </c>
      <c r="P18" s="588"/>
      <c r="Q18" s="589"/>
      <c r="R18" s="587">
        <v>16</v>
      </c>
      <c r="S18" s="588"/>
      <c r="T18" s="589"/>
      <c r="U18" s="587">
        <v>17</v>
      </c>
      <c r="V18" s="588"/>
      <c r="W18" s="589"/>
    </row>
    <row r="19" spans="1:23" ht="24" customHeight="1" x14ac:dyDescent="0.25">
      <c r="A19" s="13" t="s">
        <v>30</v>
      </c>
      <c r="B19" s="590" t="s">
        <v>31</v>
      </c>
      <c r="C19" s="591"/>
      <c r="D19" s="591"/>
      <c r="E19" s="591"/>
      <c r="F19" s="591"/>
      <c r="G19" s="591"/>
      <c r="H19" s="592"/>
      <c r="I19" s="14"/>
      <c r="J19" s="14"/>
      <c r="K19" s="14"/>
      <c r="L19" s="14"/>
      <c r="M19" s="174">
        <f>SUM(M21+M31+M49+M73+M98)</f>
        <v>4116380</v>
      </c>
      <c r="N19" s="174">
        <f t="shared" ref="N19:W19" si="0">SUM(N21+N31+N49+N73+N98)</f>
        <v>0</v>
      </c>
      <c r="O19" s="174">
        <f t="shared" si="0"/>
        <v>4287188</v>
      </c>
      <c r="P19" s="174">
        <f t="shared" si="0"/>
        <v>4073130</v>
      </c>
      <c r="Q19" s="174">
        <f t="shared" si="0"/>
        <v>214058</v>
      </c>
      <c r="R19" s="174">
        <f t="shared" si="0"/>
        <v>4314737</v>
      </c>
      <c r="S19" s="174">
        <f t="shared" si="0"/>
        <v>4314737</v>
      </c>
      <c r="T19" s="174">
        <f t="shared" si="0"/>
        <v>0</v>
      </c>
      <c r="U19" s="174">
        <f t="shared" si="0"/>
        <v>4431262</v>
      </c>
      <c r="V19" s="174">
        <f t="shared" si="0"/>
        <v>4431262</v>
      </c>
      <c r="W19" s="174">
        <f t="shared" si="0"/>
        <v>0</v>
      </c>
    </row>
    <row r="20" spans="1:23" ht="16.5" x14ac:dyDescent="0.25">
      <c r="A20" s="14"/>
      <c r="B20" s="593"/>
      <c r="C20" s="594"/>
      <c r="D20" s="594"/>
      <c r="E20" s="594"/>
      <c r="F20" s="594"/>
      <c r="G20" s="595"/>
      <c r="H20" s="14"/>
      <c r="I20" s="596"/>
      <c r="J20" s="59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2.75" customHeight="1" x14ac:dyDescent="0.25">
      <c r="A21" s="590" t="s">
        <v>32</v>
      </c>
      <c r="B21" s="657"/>
      <c r="C21" s="657"/>
      <c r="D21" s="657"/>
      <c r="E21" s="657"/>
      <c r="F21" s="657"/>
      <c r="G21" s="657"/>
      <c r="H21" s="657"/>
      <c r="I21" s="657"/>
      <c r="J21" s="657"/>
      <c r="K21" s="657"/>
      <c r="L21" s="17"/>
      <c r="M21" s="18">
        <f>SUM(M22+M27+M29)</f>
        <v>995640</v>
      </c>
      <c r="N21" s="18">
        <f t="shared" ref="N21:W21" si="1">SUM(N22+N27+N29)</f>
        <v>0</v>
      </c>
      <c r="O21" s="18">
        <f t="shared" si="1"/>
        <v>947799</v>
      </c>
      <c r="P21" s="18">
        <f t="shared" si="1"/>
        <v>947799</v>
      </c>
      <c r="Q21" s="18">
        <f t="shared" si="1"/>
        <v>0</v>
      </c>
      <c r="R21" s="18">
        <f t="shared" si="1"/>
        <v>968141</v>
      </c>
      <c r="S21" s="18">
        <f t="shared" si="1"/>
        <v>968141</v>
      </c>
      <c r="T21" s="18">
        <f t="shared" si="1"/>
        <v>0</v>
      </c>
      <c r="U21" s="18">
        <f t="shared" si="1"/>
        <v>987994</v>
      </c>
      <c r="V21" s="18">
        <f t="shared" si="1"/>
        <v>987994</v>
      </c>
      <c r="W21" s="18">
        <f t="shared" si="1"/>
        <v>0</v>
      </c>
    </row>
    <row r="22" spans="1:23" ht="58.5" customHeight="1" x14ac:dyDescent="0.25">
      <c r="A22" s="19" t="s">
        <v>33</v>
      </c>
      <c r="B22" s="30" t="s">
        <v>299</v>
      </c>
      <c r="C22" s="21" t="s">
        <v>35</v>
      </c>
      <c r="D22" s="20"/>
      <c r="E22" s="22" t="s">
        <v>36</v>
      </c>
      <c r="F22" s="22" t="s">
        <v>37</v>
      </c>
      <c r="G22" s="22"/>
      <c r="H22" s="22"/>
      <c r="I22" s="22"/>
      <c r="J22" s="22"/>
      <c r="K22" s="22"/>
      <c r="L22" s="22"/>
      <c r="M22" s="23">
        <f>SUM(M23+M26)</f>
        <v>927600</v>
      </c>
      <c r="N22" s="23"/>
      <c r="O22" s="23">
        <f>SUM(O23+O26)</f>
        <v>881292</v>
      </c>
      <c r="P22" s="23">
        <f t="shared" ref="P22:W22" si="2">SUM(P24:P25)</f>
        <v>881292</v>
      </c>
      <c r="Q22" s="23">
        <f t="shared" si="2"/>
        <v>0</v>
      </c>
      <c r="R22" s="23">
        <f t="shared" si="2"/>
        <v>898917</v>
      </c>
      <c r="S22" s="23">
        <f t="shared" si="2"/>
        <v>898917</v>
      </c>
      <c r="T22" s="23">
        <f t="shared" si="2"/>
        <v>0</v>
      </c>
      <c r="U22" s="23">
        <f t="shared" si="2"/>
        <v>916896</v>
      </c>
      <c r="V22" s="23">
        <f t="shared" si="2"/>
        <v>916896</v>
      </c>
      <c r="W22" s="23">
        <f t="shared" si="2"/>
        <v>0</v>
      </c>
    </row>
    <row r="23" spans="1:23" ht="24.75" customHeight="1" x14ac:dyDescent="0.25">
      <c r="A23" s="629" t="s">
        <v>41</v>
      </c>
      <c r="B23" s="621" t="s">
        <v>300</v>
      </c>
      <c r="C23" s="21"/>
      <c r="D23" s="20"/>
      <c r="E23" s="22" t="s">
        <v>36</v>
      </c>
      <c r="F23" s="22" t="s">
        <v>37</v>
      </c>
      <c r="G23" s="22" t="s">
        <v>43</v>
      </c>
      <c r="H23" s="22" t="s">
        <v>301</v>
      </c>
      <c r="I23" s="624" t="s">
        <v>302</v>
      </c>
      <c r="J23" s="22" t="s">
        <v>303</v>
      </c>
      <c r="K23" s="22"/>
      <c r="L23" s="22"/>
      <c r="M23" s="23">
        <f>SUM(M24:M25)</f>
        <v>927600</v>
      </c>
      <c r="N23" s="23"/>
      <c r="O23" s="23">
        <f t="shared" ref="O23:W23" si="3">SUM(O24:O25)</f>
        <v>881292</v>
      </c>
      <c r="P23" s="23">
        <f t="shared" si="3"/>
        <v>881292</v>
      </c>
      <c r="Q23" s="23">
        <f t="shared" si="3"/>
        <v>0</v>
      </c>
      <c r="R23" s="23">
        <f t="shared" si="3"/>
        <v>898917</v>
      </c>
      <c r="S23" s="23">
        <f t="shared" si="3"/>
        <v>898917</v>
      </c>
      <c r="T23" s="23">
        <f t="shared" si="3"/>
        <v>0</v>
      </c>
      <c r="U23" s="23">
        <f t="shared" si="3"/>
        <v>916896</v>
      </c>
      <c r="V23" s="23">
        <f t="shared" si="3"/>
        <v>916896</v>
      </c>
      <c r="W23" s="23">
        <f t="shared" si="3"/>
        <v>0</v>
      </c>
    </row>
    <row r="24" spans="1:23" ht="22.5" customHeight="1" x14ac:dyDescent="0.25">
      <c r="A24" s="630"/>
      <c r="B24" s="622"/>
      <c r="C24" s="21"/>
      <c r="D24" s="20"/>
      <c r="E24" s="22" t="s">
        <v>36</v>
      </c>
      <c r="F24" s="22" t="s">
        <v>37</v>
      </c>
      <c r="G24" s="22" t="s">
        <v>47</v>
      </c>
      <c r="H24" s="22" t="s">
        <v>44</v>
      </c>
      <c r="I24" s="694"/>
      <c r="J24" s="22" t="s">
        <v>304</v>
      </c>
      <c r="K24" s="22"/>
      <c r="L24" s="22"/>
      <c r="M24" s="23">
        <v>448600</v>
      </c>
      <c r="N24" s="23"/>
      <c r="O24" s="23">
        <f>SUM(P24+Q24)</f>
        <v>426236</v>
      </c>
      <c r="P24" s="23">
        <v>426236</v>
      </c>
      <c r="Q24" s="23"/>
      <c r="R24" s="23">
        <f>SUM(S24:T24)</f>
        <v>434760</v>
      </c>
      <c r="S24" s="23">
        <v>434760</v>
      </c>
      <c r="T24" s="23"/>
      <c r="U24" s="23">
        <f>SUM(V24+W24)</f>
        <v>443456</v>
      </c>
      <c r="V24" s="23">
        <v>443456</v>
      </c>
      <c r="W24" s="23"/>
    </row>
    <row r="25" spans="1:23" ht="24.75" customHeight="1" x14ac:dyDescent="0.25">
      <c r="A25" s="630"/>
      <c r="B25" s="622"/>
      <c r="C25" s="21"/>
      <c r="D25" s="20"/>
      <c r="E25" s="22" t="s">
        <v>36</v>
      </c>
      <c r="F25" s="22" t="s">
        <v>37</v>
      </c>
      <c r="G25" s="22" t="s">
        <v>239</v>
      </c>
      <c r="H25" s="22" t="s">
        <v>44</v>
      </c>
      <c r="I25" s="694"/>
      <c r="J25" s="22" t="s">
        <v>305</v>
      </c>
      <c r="K25" s="22"/>
      <c r="L25" s="22"/>
      <c r="M25" s="23">
        <v>479000</v>
      </c>
      <c r="N25" s="23"/>
      <c r="O25" s="23">
        <f>SUM(P25+Q25)</f>
        <v>455056</v>
      </c>
      <c r="P25" s="23">
        <v>455056</v>
      </c>
      <c r="Q25" s="23"/>
      <c r="R25" s="23">
        <f>SUM(S25:T25)</f>
        <v>464157</v>
      </c>
      <c r="S25" s="23">
        <v>464157</v>
      </c>
      <c r="T25" s="23"/>
      <c r="U25" s="23">
        <f>SUM(V25+W25)</f>
        <v>473440</v>
      </c>
      <c r="V25" s="23">
        <v>473440</v>
      </c>
      <c r="W25" s="23"/>
    </row>
    <row r="26" spans="1:23" ht="16.5" customHeight="1" x14ac:dyDescent="0.25">
      <c r="A26" s="631"/>
      <c r="B26" s="623"/>
      <c r="C26" s="21"/>
      <c r="D26" s="20"/>
      <c r="E26" s="22"/>
      <c r="F26" s="22"/>
      <c r="G26" s="22"/>
      <c r="H26" s="22"/>
      <c r="I26" s="625"/>
      <c r="J26" s="22"/>
      <c r="K26" s="22"/>
      <c r="L26" s="22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ht="90" x14ac:dyDescent="0.25">
      <c r="A27" s="19" t="s">
        <v>49</v>
      </c>
      <c r="B27" s="30" t="s">
        <v>306</v>
      </c>
      <c r="C27" s="21" t="s">
        <v>35</v>
      </c>
      <c r="D27" s="20"/>
      <c r="E27" s="22" t="s">
        <v>36</v>
      </c>
      <c r="F27" s="22" t="s">
        <v>37</v>
      </c>
      <c r="G27" s="22" t="s">
        <v>47</v>
      </c>
      <c r="H27" s="22" t="s">
        <v>51</v>
      </c>
      <c r="I27" s="25" t="s">
        <v>307</v>
      </c>
      <c r="J27" s="22" t="s">
        <v>308</v>
      </c>
      <c r="K27" s="22" t="s">
        <v>309</v>
      </c>
      <c r="L27" s="22"/>
      <c r="M27" s="23">
        <f>SUM(M28:M28)</f>
        <v>65340</v>
      </c>
      <c r="N27" s="23"/>
      <c r="O27" s="23">
        <f t="shared" ref="O27:W27" si="4">SUM(O28:O28)</f>
        <v>63672</v>
      </c>
      <c r="P27" s="23">
        <f>SUM(P28:P28)</f>
        <v>63672</v>
      </c>
      <c r="Q27" s="23">
        <f t="shared" si="4"/>
        <v>0</v>
      </c>
      <c r="R27" s="23">
        <f t="shared" si="4"/>
        <v>66233</v>
      </c>
      <c r="S27" s="23">
        <f t="shared" si="4"/>
        <v>66233</v>
      </c>
      <c r="T27" s="23">
        <f t="shared" si="4"/>
        <v>0</v>
      </c>
      <c r="U27" s="23">
        <f t="shared" si="4"/>
        <v>67943</v>
      </c>
      <c r="V27" s="23">
        <f t="shared" si="4"/>
        <v>67943</v>
      </c>
      <c r="W27" s="23">
        <f t="shared" si="4"/>
        <v>0</v>
      </c>
    </row>
    <row r="28" spans="1:23" ht="51" customHeight="1" x14ac:dyDescent="0.25">
      <c r="A28" s="19" t="s">
        <v>52</v>
      </c>
      <c r="B28" s="24" t="s">
        <v>310</v>
      </c>
      <c r="C28" s="21"/>
      <c r="D28" s="20"/>
      <c r="E28" s="22" t="s">
        <v>36</v>
      </c>
      <c r="F28" s="22" t="s">
        <v>37</v>
      </c>
      <c r="G28" s="22" t="s">
        <v>47</v>
      </c>
      <c r="H28" s="22" t="s">
        <v>51</v>
      </c>
      <c r="I28" s="22"/>
      <c r="J28" s="22"/>
      <c r="K28" s="22"/>
      <c r="L28" s="22"/>
      <c r="M28" s="23">
        <v>65340</v>
      </c>
      <c r="N28" s="23"/>
      <c r="O28" s="23">
        <f>SUM(P28:Q28)</f>
        <v>63672</v>
      </c>
      <c r="P28" s="23">
        <v>63672</v>
      </c>
      <c r="Q28" s="23">
        <v>0</v>
      </c>
      <c r="R28" s="23">
        <f>SUM(S28:T28)</f>
        <v>66233</v>
      </c>
      <c r="S28" s="23">
        <v>66233</v>
      </c>
      <c r="T28" s="23">
        <v>0</v>
      </c>
      <c r="U28" s="23">
        <f>SUM(V28:W28)</f>
        <v>67943</v>
      </c>
      <c r="V28" s="23">
        <v>67943</v>
      </c>
      <c r="W28" s="23">
        <v>0</v>
      </c>
    </row>
    <row r="29" spans="1:23" x14ac:dyDescent="0.25">
      <c r="A29" s="19" t="s">
        <v>53</v>
      </c>
      <c r="B29" s="20" t="s">
        <v>311</v>
      </c>
      <c r="C29" s="21" t="s">
        <v>35</v>
      </c>
      <c r="D29" s="20"/>
      <c r="E29" s="22"/>
      <c r="F29" s="22"/>
      <c r="G29" s="22"/>
      <c r="H29" s="22"/>
      <c r="I29" s="22"/>
      <c r="J29" s="22"/>
      <c r="K29" s="22"/>
      <c r="L29" s="22"/>
      <c r="M29" s="23">
        <f>SUM(M30)</f>
        <v>2700</v>
      </c>
      <c r="N29" s="23"/>
      <c r="O29" s="23">
        <f t="shared" ref="O29:W29" si="5">SUM(O30)</f>
        <v>2835</v>
      </c>
      <c r="P29" s="23">
        <f t="shared" si="5"/>
        <v>2835</v>
      </c>
      <c r="Q29" s="23">
        <f t="shared" si="5"/>
        <v>0</v>
      </c>
      <c r="R29" s="23">
        <f t="shared" si="5"/>
        <v>2991</v>
      </c>
      <c r="S29" s="23">
        <f t="shared" si="5"/>
        <v>2991</v>
      </c>
      <c r="T29" s="23">
        <f t="shared" si="5"/>
        <v>0</v>
      </c>
      <c r="U29" s="23">
        <f t="shared" si="5"/>
        <v>3155</v>
      </c>
      <c r="V29" s="23">
        <f t="shared" si="5"/>
        <v>3155</v>
      </c>
      <c r="W29" s="23">
        <f t="shared" si="5"/>
        <v>0</v>
      </c>
    </row>
    <row r="30" spans="1:23" ht="92.25" customHeight="1" x14ac:dyDescent="0.25">
      <c r="A30" s="19" t="s">
        <v>55</v>
      </c>
      <c r="B30" s="24" t="s">
        <v>312</v>
      </c>
      <c r="C30" s="20"/>
      <c r="D30" s="20"/>
      <c r="E30" s="22" t="s">
        <v>36</v>
      </c>
      <c r="F30" s="22" t="s">
        <v>37</v>
      </c>
      <c r="G30" s="22" t="s">
        <v>47</v>
      </c>
      <c r="H30" s="22" t="s">
        <v>56</v>
      </c>
      <c r="I30" s="25" t="s">
        <v>307</v>
      </c>
      <c r="J30" s="22" t="s">
        <v>308</v>
      </c>
      <c r="K30" s="22" t="s">
        <v>309</v>
      </c>
      <c r="L30" s="22"/>
      <c r="M30" s="23">
        <v>2700</v>
      </c>
      <c r="N30" s="23"/>
      <c r="O30" s="23">
        <f>SUM(P30:Q30)</f>
        <v>2835</v>
      </c>
      <c r="P30" s="23">
        <v>2835</v>
      </c>
      <c r="Q30" s="23"/>
      <c r="R30" s="23">
        <f>SUM(S30:T30)</f>
        <v>2991</v>
      </c>
      <c r="S30" s="23">
        <v>2991</v>
      </c>
      <c r="T30" s="23">
        <v>0</v>
      </c>
      <c r="U30" s="23">
        <f>SUM(V30:W30)</f>
        <v>3155</v>
      </c>
      <c r="V30" s="23">
        <v>3155</v>
      </c>
      <c r="W30" s="23">
        <v>0</v>
      </c>
    </row>
    <row r="31" spans="1:23" ht="21" customHeight="1" x14ac:dyDescent="0.25">
      <c r="A31" s="590" t="s">
        <v>63</v>
      </c>
      <c r="B31" s="657"/>
      <c r="C31" s="657"/>
      <c r="D31" s="657"/>
      <c r="E31" s="657"/>
      <c r="F31" s="657"/>
      <c r="G31" s="657"/>
      <c r="H31" s="657"/>
      <c r="I31" s="657"/>
      <c r="J31" s="657"/>
      <c r="K31" s="657"/>
      <c r="L31" s="25"/>
      <c r="M31" s="175">
        <f>SUM(M32+M41+M45)</f>
        <v>1553270</v>
      </c>
      <c r="N31" s="175">
        <f t="shared" ref="N31:W31" si="6">SUM(N32+N41+N45)</f>
        <v>0</v>
      </c>
      <c r="O31" s="175">
        <f t="shared" si="6"/>
        <v>1761931</v>
      </c>
      <c r="P31" s="175">
        <f t="shared" si="6"/>
        <v>1547873</v>
      </c>
      <c r="Q31" s="175">
        <f t="shared" si="6"/>
        <v>214058</v>
      </c>
      <c r="R31" s="26">
        <f t="shared" si="6"/>
        <v>1769138</v>
      </c>
      <c r="S31" s="26">
        <f t="shared" si="6"/>
        <v>1769138</v>
      </c>
      <c r="T31" s="26">
        <f t="shared" si="6"/>
        <v>0</v>
      </c>
      <c r="U31" s="26">
        <f t="shared" si="6"/>
        <v>1723512</v>
      </c>
      <c r="V31" s="26">
        <f t="shared" si="6"/>
        <v>1723512</v>
      </c>
      <c r="W31" s="175">
        <f t="shared" si="6"/>
        <v>0</v>
      </c>
    </row>
    <row r="32" spans="1:23" ht="22.5" x14ac:dyDescent="0.25">
      <c r="A32" s="27" t="s">
        <v>64</v>
      </c>
      <c r="B32" s="30" t="s">
        <v>215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17">
        <f>SUM(M33+M36)</f>
        <v>1384830</v>
      </c>
      <c r="N32" s="17"/>
      <c r="O32" s="17">
        <f t="shared" ref="O32:W32" si="7">SUM(O33+O36)</f>
        <v>1598864</v>
      </c>
      <c r="P32" s="17">
        <f t="shared" si="7"/>
        <v>1384806</v>
      </c>
      <c r="Q32" s="17">
        <f t="shared" si="7"/>
        <v>214058</v>
      </c>
      <c r="R32" s="17">
        <f t="shared" si="7"/>
        <v>1598865</v>
      </c>
      <c r="S32" s="17">
        <f t="shared" si="7"/>
        <v>1598865</v>
      </c>
      <c r="T32" s="17">
        <f t="shared" si="7"/>
        <v>0</v>
      </c>
      <c r="U32" s="17">
        <f t="shared" si="7"/>
        <v>1544912</v>
      </c>
      <c r="V32" s="17">
        <f t="shared" si="7"/>
        <v>1544912</v>
      </c>
      <c r="W32" s="17">
        <f t="shared" si="7"/>
        <v>0</v>
      </c>
    </row>
    <row r="33" spans="1:25" x14ac:dyDescent="0.25">
      <c r="A33" s="618" t="s">
        <v>66</v>
      </c>
      <c r="B33" s="621" t="s">
        <v>313</v>
      </c>
      <c r="C33" s="22"/>
      <c r="D33" s="22"/>
      <c r="E33" s="22" t="s">
        <v>68</v>
      </c>
      <c r="F33" s="22" t="s">
        <v>69</v>
      </c>
      <c r="G33" s="22"/>
      <c r="H33" s="22"/>
      <c r="I33" s="22"/>
      <c r="J33" s="22"/>
      <c r="K33" s="22"/>
      <c r="L33" s="22"/>
      <c r="M33" s="17">
        <f>SUM(M34:M35)</f>
        <v>497450</v>
      </c>
      <c r="N33" s="17"/>
      <c r="O33" s="17">
        <f t="shared" ref="O33:W33" si="8">SUM(O34:O35)</f>
        <v>519813</v>
      </c>
      <c r="P33" s="17">
        <f t="shared" si="8"/>
        <v>497429</v>
      </c>
      <c r="Q33" s="17">
        <f t="shared" si="8"/>
        <v>22384</v>
      </c>
      <c r="R33" s="17">
        <f t="shared" si="8"/>
        <v>519813</v>
      </c>
      <c r="S33" s="17">
        <f t="shared" si="8"/>
        <v>519813</v>
      </c>
      <c r="T33" s="17">
        <f t="shared" si="8"/>
        <v>0</v>
      </c>
      <c r="U33" s="17">
        <f t="shared" si="8"/>
        <v>519813</v>
      </c>
      <c r="V33" s="17">
        <f t="shared" si="8"/>
        <v>519813</v>
      </c>
      <c r="W33" s="17">
        <f t="shared" si="8"/>
        <v>0</v>
      </c>
    </row>
    <row r="34" spans="1:25" ht="15" customHeight="1" x14ac:dyDescent="0.25">
      <c r="A34" s="619"/>
      <c r="B34" s="622"/>
      <c r="C34" s="22"/>
      <c r="D34" s="22"/>
      <c r="E34" s="22" t="s">
        <v>68</v>
      </c>
      <c r="F34" s="22" t="s">
        <v>69</v>
      </c>
      <c r="G34" s="22" t="s">
        <v>70</v>
      </c>
      <c r="H34" s="22" t="s">
        <v>44</v>
      </c>
      <c r="I34" s="624" t="s">
        <v>314</v>
      </c>
      <c r="J34" s="799" t="s">
        <v>308</v>
      </c>
      <c r="K34" s="22"/>
      <c r="L34" s="22"/>
      <c r="M34" s="17">
        <v>497450</v>
      </c>
      <c r="N34" s="17"/>
      <c r="O34" s="17">
        <f>SUM(P34:Q34)</f>
        <v>519813</v>
      </c>
      <c r="P34" s="17">
        <v>497429</v>
      </c>
      <c r="Q34" s="17">
        <v>22384</v>
      </c>
      <c r="R34" s="17">
        <f>SUM(S34:T34)</f>
        <v>519813</v>
      </c>
      <c r="S34" s="17">
        <v>519813</v>
      </c>
      <c r="T34" s="17"/>
      <c r="U34" s="17">
        <f>SUM(V34:W34)</f>
        <v>519813</v>
      </c>
      <c r="V34" s="17">
        <v>519813</v>
      </c>
      <c r="W34" s="17"/>
    </row>
    <row r="35" spans="1:25" ht="19.5" customHeight="1" x14ac:dyDescent="0.25">
      <c r="A35" s="620"/>
      <c r="B35" s="623"/>
      <c r="C35" s="22"/>
      <c r="D35" s="22"/>
      <c r="E35" s="22"/>
      <c r="F35" s="22"/>
      <c r="G35" s="22"/>
      <c r="H35" s="22"/>
      <c r="I35" s="694"/>
      <c r="J35" s="800"/>
      <c r="K35" s="22"/>
      <c r="L35" s="22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5" ht="57.75" customHeight="1" x14ac:dyDescent="0.25">
      <c r="A36" s="618" t="s">
        <v>72</v>
      </c>
      <c r="B36" s="621" t="s">
        <v>315</v>
      </c>
      <c r="C36" s="20"/>
      <c r="D36" s="29"/>
      <c r="E36" s="22" t="s">
        <v>74</v>
      </c>
      <c r="F36" s="22" t="s">
        <v>36</v>
      </c>
      <c r="G36" s="22"/>
      <c r="H36" s="22"/>
      <c r="I36" s="694"/>
      <c r="J36" s="800"/>
      <c r="K36" s="22"/>
      <c r="L36" s="22"/>
      <c r="M36" s="17">
        <f>SUM(M37:M40)</f>
        <v>887380</v>
      </c>
      <c r="N36" s="17"/>
      <c r="O36" s="17">
        <f t="shared" ref="O36:W36" si="9">SUM(O37:O40)</f>
        <v>1079051</v>
      </c>
      <c r="P36" s="17">
        <f t="shared" si="9"/>
        <v>887377</v>
      </c>
      <c r="Q36" s="17">
        <f t="shared" si="9"/>
        <v>191674</v>
      </c>
      <c r="R36" s="17">
        <f t="shared" si="9"/>
        <v>1079052</v>
      </c>
      <c r="S36" s="17">
        <f t="shared" si="9"/>
        <v>1079052</v>
      </c>
      <c r="T36" s="17">
        <f t="shared" si="9"/>
        <v>0</v>
      </c>
      <c r="U36" s="17">
        <f t="shared" si="9"/>
        <v>1025099</v>
      </c>
      <c r="V36" s="17">
        <f t="shared" si="9"/>
        <v>1025099</v>
      </c>
      <c r="W36" s="17">
        <f t="shared" si="9"/>
        <v>0</v>
      </c>
      <c r="Y36" s="342">
        <f>O34+O42+O46</f>
        <v>592820</v>
      </c>
    </row>
    <row r="37" spans="1:25" ht="57" customHeight="1" x14ac:dyDescent="0.25">
      <c r="A37" s="619"/>
      <c r="B37" s="622"/>
      <c r="C37" s="20" t="s">
        <v>76</v>
      </c>
      <c r="D37" s="27" t="s">
        <v>77</v>
      </c>
      <c r="E37" s="22" t="s">
        <v>74</v>
      </c>
      <c r="F37" s="22" t="s">
        <v>36</v>
      </c>
      <c r="G37" s="22" t="s">
        <v>243</v>
      </c>
      <c r="H37" s="22" t="s">
        <v>79</v>
      </c>
      <c r="I37" s="694"/>
      <c r="J37" s="800"/>
      <c r="K37" s="22"/>
      <c r="L37" s="22"/>
      <c r="M37" s="17">
        <v>887380</v>
      </c>
      <c r="N37" s="17"/>
      <c r="O37" s="17">
        <f>SUM(P37:Q37)</f>
        <v>1079051</v>
      </c>
      <c r="P37" s="17">
        <v>887377</v>
      </c>
      <c r="Q37" s="17">
        <v>191674</v>
      </c>
      <c r="R37" s="17">
        <f>SUM(S37:T37)</f>
        <v>1079052</v>
      </c>
      <c r="S37" s="17">
        <v>1079052</v>
      </c>
      <c r="T37" s="17"/>
      <c r="U37" s="17">
        <f>SUM(V37:W37)</f>
        <v>1025099</v>
      </c>
      <c r="V37" s="17">
        <v>1025099</v>
      </c>
      <c r="W37" s="17"/>
      <c r="Y37" s="2">
        <f>O36+O43+O47</f>
        <v>1169111</v>
      </c>
    </row>
    <row r="38" spans="1:25" ht="90" x14ac:dyDescent="0.25">
      <c r="A38" s="619"/>
      <c r="B38" s="622"/>
      <c r="C38" s="30" t="s">
        <v>244</v>
      </c>
      <c r="D38" s="27" t="s">
        <v>171</v>
      </c>
      <c r="E38" s="22" t="s">
        <v>74</v>
      </c>
      <c r="F38" s="22" t="s">
        <v>36</v>
      </c>
      <c r="G38" s="22" t="s">
        <v>243</v>
      </c>
      <c r="H38" s="22" t="s">
        <v>79</v>
      </c>
      <c r="I38" s="625"/>
      <c r="J38" s="801"/>
      <c r="K38" s="22"/>
      <c r="L38" s="22"/>
      <c r="M38" s="17"/>
      <c r="N38" s="17"/>
      <c r="O38" s="17">
        <f>SUM(P38:Q38)</f>
        <v>0</v>
      </c>
      <c r="P38" s="17"/>
      <c r="Q38" s="17">
        <v>0</v>
      </c>
      <c r="R38" s="17">
        <f>SUM(S38:T38)</f>
        <v>0</v>
      </c>
      <c r="S38" s="17"/>
      <c r="T38" s="17">
        <v>0</v>
      </c>
      <c r="U38" s="17">
        <f>SUM(V38:W38)</f>
        <v>0</v>
      </c>
      <c r="V38" s="17"/>
      <c r="W38" s="17">
        <v>0</v>
      </c>
    </row>
    <row r="39" spans="1:25" ht="60" customHeight="1" x14ac:dyDescent="0.25">
      <c r="A39" s="619"/>
      <c r="B39" s="622"/>
      <c r="C39" s="20" t="s">
        <v>76</v>
      </c>
      <c r="D39" s="27"/>
      <c r="E39" s="22"/>
      <c r="F39" s="22"/>
      <c r="G39" s="22"/>
      <c r="H39" s="22"/>
      <c r="I39" s="22"/>
      <c r="J39" s="22"/>
      <c r="K39" s="22"/>
      <c r="L39" s="22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5" ht="90.75" customHeight="1" x14ac:dyDescent="0.25">
      <c r="A40" s="619"/>
      <c r="B40" s="622"/>
      <c r="C40" s="30" t="s">
        <v>244</v>
      </c>
      <c r="D40" s="27"/>
      <c r="E40" s="22"/>
      <c r="F40" s="22"/>
      <c r="G40" s="22"/>
      <c r="H40" s="22"/>
      <c r="I40" s="22"/>
      <c r="J40" s="22"/>
      <c r="K40" s="22"/>
      <c r="L40" s="22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5" ht="33.75" x14ac:dyDescent="0.25">
      <c r="A41" s="27" t="s">
        <v>81</v>
      </c>
      <c r="B41" s="30" t="s">
        <v>219</v>
      </c>
      <c r="C41" s="25"/>
      <c r="D41" s="22"/>
      <c r="E41" s="22"/>
      <c r="F41" s="22"/>
      <c r="G41" s="22"/>
      <c r="H41" s="22"/>
      <c r="I41" s="22"/>
      <c r="J41" s="22"/>
      <c r="K41" s="22"/>
      <c r="L41" s="22"/>
      <c r="M41" s="17">
        <f>SUM(M42:M44)</f>
        <v>163440</v>
      </c>
      <c r="N41" s="17"/>
      <c r="O41" s="23">
        <f>SUM(O42:O44)</f>
        <v>157817</v>
      </c>
      <c r="P41" s="17">
        <f t="shared" ref="P41:W41" si="10">SUM(P42:P44)</f>
        <v>157817</v>
      </c>
      <c r="Q41" s="17">
        <f t="shared" si="10"/>
        <v>0</v>
      </c>
      <c r="R41" s="23">
        <f>SUM(R42:R44)</f>
        <v>164751</v>
      </c>
      <c r="S41" s="17">
        <f t="shared" si="10"/>
        <v>164751</v>
      </c>
      <c r="T41" s="17">
        <f t="shared" si="10"/>
        <v>0</v>
      </c>
      <c r="U41" s="17">
        <f t="shared" si="10"/>
        <v>172794</v>
      </c>
      <c r="V41" s="17">
        <f t="shared" si="10"/>
        <v>172794</v>
      </c>
      <c r="W41" s="17">
        <f t="shared" si="10"/>
        <v>0</v>
      </c>
    </row>
    <row r="42" spans="1:25" ht="47.25" customHeight="1" x14ac:dyDescent="0.25">
      <c r="A42" s="27" t="s">
        <v>83</v>
      </c>
      <c r="B42" s="20" t="s">
        <v>313</v>
      </c>
      <c r="C42" s="25"/>
      <c r="D42" s="31"/>
      <c r="E42" s="22" t="s">
        <v>68</v>
      </c>
      <c r="F42" s="22" t="s">
        <v>69</v>
      </c>
      <c r="G42" s="22" t="s">
        <v>70</v>
      </c>
      <c r="H42" s="22" t="s">
        <v>51</v>
      </c>
      <c r="I42" s="22"/>
      <c r="J42" s="22"/>
      <c r="K42" s="22"/>
      <c r="L42" s="22"/>
      <c r="M42" s="17">
        <v>77420</v>
      </c>
      <c r="N42" s="17"/>
      <c r="O42" s="23">
        <f>P42+Q42</f>
        <v>71432</v>
      </c>
      <c r="P42" s="23">
        <v>71432</v>
      </c>
      <c r="Q42" s="17">
        <v>0</v>
      </c>
      <c r="R42" s="23">
        <f>SUM(S42:T42)</f>
        <v>74330</v>
      </c>
      <c r="S42" s="23">
        <v>74330</v>
      </c>
      <c r="T42" s="23">
        <v>0</v>
      </c>
      <c r="U42" s="23">
        <f>SUM(V42:W42)</f>
        <v>82074</v>
      </c>
      <c r="V42" s="23">
        <v>82074</v>
      </c>
      <c r="W42" s="17">
        <v>0</v>
      </c>
    </row>
    <row r="43" spans="1:25" ht="90" customHeight="1" x14ac:dyDescent="0.25">
      <c r="A43" s="27" t="s">
        <v>84</v>
      </c>
      <c r="B43" s="621" t="s">
        <v>315</v>
      </c>
      <c r="C43" s="20" t="s">
        <v>76</v>
      </c>
      <c r="D43" s="31" t="s">
        <v>77</v>
      </c>
      <c r="E43" s="22" t="s">
        <v>74</v>
      </c>
      <c r="F43" s="22" t="s">
        <v>36</v>
      </c>
      <c r="G43" s="22" t="s">
        <v>243</v>
      </c>
      <c r="H43" s="22" t="s">
        <v>51</v>
      </c>
      <c r="I43" s="25" t="s">
        <v>307</v>
      </c>
      <c r="J43" s="22" t="s">
        <v>308</v>
      </c>
      <c r="K43" s="22" t="s">
        <v>309</v>
      </c>
      <c r="L43" s="22"/>
      <c r="M43" s="17">
        <v>86020</v>
      </c>
      <c r="N43" s="17"/>
      <c r="O43" s="17">
        <f>SUM(P43:Q43)</f>
        <v>86385</v>
      </c>
      <c r="P43" s="17">
        <v>86385</v>
      </c>
      <c r="Q43" s="17">
        <v>0</v>
      </c>
      <c r="R43" s="23">
        <f>SUM(S43:T43)</f>
        <v>90421</v>
      </c>
      <c r="S43" s="23">
        <v>90421</v>
      </c>
      <c r="T43" s="23">
        <v>0</v>
      </c>
      <c r="U43" s="23">
        <f>SUM(V43:W43)</f>
        <v>90720</v>
      </c>
      <c r="V43" s="23">
        <v>90720</v>
      </c>
      <c r="W43" s="17">
        <v>0</v>
      </c>
    </row>
    <row r="44" spans="1:25" ht="90.75" customHeight="1" x14ac:dyDescent="0.25">
      <c r="A44" s="27"/>
      <c r="B44" s="802"/>
      <c r="C44" s="30" t="s">
        <v>244</v>
      </c>
      <c r="D44" s="27" t="s">
        <v>171</v>
      </c>
      <c r="E44" s="22" t="s">
        <v>74</v>
      </c>
      <c r="F44" s="22" t="s">
        <v>36</v>
      </c>
      <c r="G44" s="22" t="s">
        <v>243</v>
      </c>
      <c r="H44" s="22" t="s">
        <v>51</v>
      </c>
      <c r="I44" s="22"/>
      <c r="J44" s="22"/>
      <c r="K44" s="22"/>
      <c r="L44" s="22"/>
      <c r="M44" s="17"/>
      <c r="N44" s="17"/>
      <c r="O44" s="17">
        <f>SUM(P44:Q44)</f>
        <v>0</v>
      </c>
      <c r="P44" s="17"/>
      <c r="Q44" s="17">
        <v>0</v>
      </c>
      <c r="R44" s="23">
        <f>SUM(S44:T44)</f>
        <v>0</v>
      </c>
      <c r="S44" s="23"/>
      <c r="T44" s="23">
        <v>0</v>
      </c>
      <c r="U44" s="23">
        <f>SUM(V44:W44)</f>
        <v>0</v>
      </c>
      <c r="V44" s="23"/>
      <c r="W44" s="17">
        <v>0</v>
      </c>
    </row>
    <row r="45" spans="1:25" x14ac:dyDescent="0.25">
      <c r="A45" s="27" t="s">
        <v>85</v>
      </c>
      <c r="B45" s="20" t="s">
        <v>311</v>
      </c>
      <c r="C45" s="27"/>
      <c r="D45" s="22"/>
      <c r="E45" s="22"/>
      <c r="F45" s="22"/>
      <c r="G45" s="22"/>
      <c r="H45" s="22"/>
      <c r="I45" s="22"/>
      <c r="J45" s="22"/>
      <c r="K45" s="22"/>
      <c r="L45" s="22"/>
      <c r="M45" s="17">
        <f>SUM(M46:M48)</f>
        <v>5000</v>
      </c>
      <c r="N45" s="17"/>
      <c r="O45" s="17">
        <f t="shared" ref="O45:W45" si="11">SUM(O46:O48)</f>
        <v>5250</v>
      </c>
      <c r="P45" s="17">
        <f t="shared" si="11"/>
        <v>5250</v>
      </c>
      <c r="Q45" s="17">
        <f t="shared" si="11"/>
        <v>0</v>
      </c>
      <c r="R45" s="17">
        <f t="shared" si="11"/>
        <v>5522</v>
      </c>
      <c r="S45" s="17">
        <f t="shared" si="11"/>
        <v>5522</v>
      </c>
      <c r="T45" s="17">
        <f t="shared" si="11"/>
        <v>0</v>
      </c>
      <c r="U45" s="17">
        <f t="shared" si="11"/>
        <v>5806</v>
      </c>
      <c r="V45" s="17">
        <f t="shared" si="11"/>
        <v>5806</v>
      </c>
      <c r="W45" s="17">
        <f t="shared" si="11"/>
        <v>0</v>
      </c>
    </row>
    <row r="46" spans="1:25" ht="56.25" x14ac:dyDescent="0.25">
      <c r="A46" s="27" t="s">
        <v>86</v>
      </c>
      <c r="B46" s="20" t="s">
        <v>313</v>
      </c>
      <c r="C46" s="27"/>
      <c r="D46" s="22"/>
      <c r="E46" s="22" t="s">
        <v>68</v>
      </c>
      <c r="F46" s="22" t="s">
        <v>69</v>
      </c>
      <c r="G46" s="22" t="s">
        <v>70</v>
      </c>
      <c r="H46" s="22" t="s">
        <v>56</v>
      </c>
      <c r="I46" s="22"/>
      <c r="J46" s="22"/>
      <c r="K46" s="22"/>
      <c r="L46" s="22"/>
      <c r="M46" s="17">
        <v>1500</v>
      </c>
      <c r="N46" s="17"/>
      <c r="O46" s="17">
        <f>SUM(P46:Q46)</f>
        <v>1575</v>
      </c>
      <c r="P46" s="17">
        <v>1575</v>
      </c>
      <c r="Q46" s="17">
        <v>0</v>
      </c>
      <c r="R46" s="23">
        <f>SUM(S46:T46)</f>
        <v>1654</v>
      </c>
      <c r="S46" s="23">
        <v>1654</v>
      </c>
      <c r="T46" s="23">
        <v>0</v>
      </c>
      <c r="U46" s="23">
        <f>SUM(V46:W46)</f>
        <v>1736</v>
      </c>
      <c r="V46" s="23">
        <v>1736</v>
      </c>
      <c r="W46" s="17">
        <v>0</v>
      </c>
    </row>
    <row r="47" spans="1:25" ht="90" x14ac:dyDescent="0.25">
      <c r="A47" s="27" t="s">
        <v>87</v>
      </c>
      <c r="B47" s="621" t="s">
        <v>315</v>
      </c>
      <c r="C47" s="20" t="s">
        <v>76</v>
      </c>
      <c r="D47" s="22" t="s">
        <v>77</v>
      </c>
      <c r="E47" s="22" t="s">
        <v>74</v>
      </c>
      <c r="F47" s="22" t="s">
        <v>36</v>
      </c>
      <c r="G47" s="22" t="s">
        <v>243</v>
      </c>
      <c r="H47" s="22" t="s">
        <v>56</v>
      </c>
      <c r="I47" s="25" t="s">
        <v>307</v>
      </c>
      <c r="J47" s="22" t="s">
        <v>308</v>
      </c>
      <c r="K47" s="22" t="s">
        <v>309</v>
      </c>
      <c r="L47" s="22"/>
      <c r="M47" s="17">
        <v>3500</v>
      </c>
      <c r="N47" s="17"/>
      <c r="O47" s="17">
        <f>SUM(P47:Q47)</f>
        <v>3675</v>
      </c>
      <c r="P47" s="17">
        <v>3675</v>
      </c>
      <c r="Q47" s="17">
        <v>0</v>
      </c>
      <c r="R47" s="23">
        <f>SUM(S47:T47)</f>
        <v>3868</v>
      </c>
      <c r="S47" s="23">
        <v>3868</v>
      </c>
      <c r="T47" s="23">
        <v>0</v>
      </c>
      <c r="U47" s="23">
        <f>SUM(V47:W47)</f>
        <v>4070</v>
      </c>
      <c r="V47" s="23">
        <v>4070</v>
      </c>
      <c r="W47" s="17">
        <v>0</v>
      </c>
    </row>
    <row r="48" spans="1:25" ht="90" x14ac:dyDescent="0.25">
      <c r="A48" s="27"/>
      <c r="B48" s="623"/>
      <c r="C48" s="30" t="s">
        <v>244</v>
      </c>
      <c r="D48" s="27" t="s">
        <v>171</v>
      </c>
      <c r="E48" s="22" t="s">
        <v>74</v>
      </c>
      <c r="F48" s="22" t="s">
        <v>36</v>
      </c>
      <c r="G48" s="22"/>
      <c r="H48" s="22" t="s">
        <v>56</v>
      </c>
      <c r="I48" s="22"/>
      <c r="J48" s="22"/>
      <c r="K48" s="22"/>
      <c r="L48" s="22"/>
      <c r="M48" s="17"/>
      <c r="N48" s="17"/>
      <c r="O48" s="17">
        <f>SUM(P48:Q48)</f>
        <v>0</v>
      </c>
      <c r="P48" s="17"/>
      <c r="Q48" s="17">
        <v>0</v>
      </c>
      <c r="R48" s="23">
        <f>SUM(S48:T48)</f>
        <v>0</v>
      </c>
      <c r="S48" s="23"/>
      <c r="T48" s="23">
        <v>0</v>
      </c>
      <c r="U48" s="23">
        <f>SUM(V48:W48)</f>
        <v>0</v>
      </c>
      <c r="V48" s="23"/>
      <c r="W48" s="17">
        <v>0</v>
      </c>
    </row>
    <row r="49" spans="1:25" ht="22.5" customHeight="1" x14ac:dyDescent="0.25">
      <c r="A49" s="675" t="s">
        <v>316</v>
      </c>
      <c r="B49" s="657"/>
      <c r="C49" s="657"/>
      <c r="D49" s="657"/>
      <c r="E49" s="657"/>
      <c r="F49" s="657"/>
      <c r="G49" s="657"/>
      <c r="H49" s="657"/>
      <c r="I49" s="657"/>
      <c r="J49" s="657"/>
      <c r="K49" s="657"/>
      <c r="L49" s="32"/>
      <c r="M49" s="64">
        <f>SUM(M50+M70)</f>
        <v>1567470</v>
      </c>
      <c r="N49" s="64">
        <f t="shared" ref="N49:W49" si="12">SUM(N50+N70)</f>
        <v>0</v>
      </c>
      <c r="O49" s="64">
        <f t="shared" si="12"/>
        <v>1577458</v>
      </c>
      <c r="P49" s="64">
        <f t="shared" si="12"/>
        <v>1577458</v>
      </c>
      <c r="Q49" s="64">
        <f t="shared" si="12"/>
        <v>0</v>
      </c>
      <c r="R49" s="64">
        <f t="shared" si="12"/>
        <v>1577458</v>
      </c>
      <c r="S49" s="64">
        <f t="shared" si="12"/>
        <v>1577458</v>
      </c>
      <c r="T49" s="64">
        <f t="shared" si="12"/>
        <v>0</v>
      </c>
      <c r="U49" s="64">
        <f t="shared" si="12"/>
        <v>1719756</v>
      </c>
      <c r="V49" s="64">
        <f t="shared" si="12"/>
        <v>1719756</v>
      </c>
      <c r="W49" s="64">
        <f t="shared" si="12"/>
        <v>0</v>
      </c>
    </row>
    <row r="50" spans="1:25" ht="45.75" customHeight="1" x14ac:dyDescent="0.25">
      <c r="A50" s="34" t="s">
        <v>89</v>
      </c>
      <c r="B50" s="30" t="s">
        <v>90</v>
      </c>
      <c r="C50" s="25"/>
      <c r="D50" s="25"/>
      <c r="E50" s="25"/>
      <c r="F50" s="25"/>
      <c r="G50" s="25"/>
      <c r="H50" s="25"/>
      <c r="I50" s="25"/>
      <c r="J50" s="25"/>
      <c r="K50" s="25"/>
      <c r="L50" s="32"/>
      <c r="M50" s="38">
        <f>SUM(M51+M52+M53+M54+M65+M66+M69)</f>
        <v>1560070</v>
      </c>
      <c r="N50" s="38">
        <f t="shared" ref="N50:W50" si="13">SUM(N51+N52+N53+N54+N65+N66+N69)</f>
        <v>0</v>
      </c>
      <c r="O50" s="38">
        <f t="shared" si="13"/>
        <v>1570798</v>
      </c>
      <c r="P50" s="38">
        <f t="shared" si="13"/>
        <v>1570798</v>
      </c>
      <c r="Q50" s="38">
        <f t="shared" si="13"/>
        <v>0</v>
      </c>
      <c r="R50" s="38">
        <f t="shared" si="13"/>
        <v>1570798</v>
      </c>
      <c r="S50" s="38">
        <f t="shared" si="13"/>
        <v>1570798</v>
      </c>
      <c r="T50" s="38">
        <f t="shared" si="13"/>
        <v>0</v>
      </c>
      <c r="U50" s="38">
        <f t="shared" si="13"/>
        <v>1712430</v>
      </c>
      <c r="V50" s="38">
        <f t="shared" si="13"/>
        <v>1712430</v>
      </c>
      <c r="W50" s="38">
        <f t="shared" si="13"/>
        <v>0</v>
      </c>
    </row>
    <row r="51" spans="1:25" ht="55.5" customHeight="1" x14ac:dyDescent="0.25">
      <c r="A51" s="36" t="s">
        <v>91</v>
      </c>
      <c r="B51" s="20" t="s">
        <v>317</v>
      </c>
      <c r="C51" s="25"/>
      <c r="D51" s="25"/>
      <c r="E51" s="25" t="s">
        <v>68</v>
      </c>
      <c r="F51" s="25" t="s">
        <v>93</v>
      </c>
      <c r="G51" s="25" t="s">
        <v>291</v>
      </c>
      <c r="H51" s="25" t="s">
        <v>51</v>
      </c>
      <c r="I51" s="25" t="s">
        <v>307</v>
      </c>
      <c r="J51" s="22" t="s">
        <v>308</v>
      </c>
      <c r="K51" s="22" t="s">
        <v>309</v>
      </c>
      <c r="L51" s="32"/>
      <c r="M51" s="475">
        <v>2000</v>
      </c>
      <c r="N51" s="38"/>
      <c r="O51" s="38">
        <f>SUM(P51:Q51)</f>
        <v>1800</v>
      </c>
      <c r="P51" s="38">
        <v>1800</v>
      </c>
      <c r="Q51" s="38">
        <v>0</v>
      </c>
      <c r="R51" s="38">
        <f>SUM(S51:T51)</f>
        <v>1800</v>
      </c>
      <c r="S51" s="38">
        <v>1800</v>
      </c>
      <c r="T51" s="38">
        <v>0</v>
      </c>
      <c r="U51" s="35">
        <f>SUM(V51:W51)</f>
        <v>1980</v>
      </c>
      <c r="V51" s="35">
        <v>1980</v>
      </c>
      <c r="W51" s="38">
        <v>0</v>
      </c>
    </row>
    <row r="52" spans="1:25" ht="206.25" customHeight="1" x14ac:dyDescent="0.25">
      <c r="A52" s="36" t="s">
        <v>94</v>
      </c>
      <c r="B52" s="577" t="s">
        <v>318</v>
      </c>
      <c r="C52" s="624"/>
      <c r="D52" s="624"/>
      <c r="E52" s="25" t="s">
        <v>37</v>
      </c>
      <c r="F52" s="25" t="s">
        <v>93</v>
      </c>
      <c r="G52" s="25" t="s">
        <v>96</v>
      </c>
      <c r="H52" s="25" t="s">
        <v>51</v>
      </c>
      <c r="I52" s="624" t="s">
        <v>307</v>
      </c>
      <c r="J52" s="799" t="s">
        <v>308</v>
      </c>
      <c r="K52" s="799" t="s">
        <v>309</v>
      </c>
      <c r="L52" s="32"/>
      <c r="M52" s="475">
        <v>160000</v>
      </c>
      <c r="N52" s="38"/>
      <c r="O52" s="38">
        <f>SUM(P52:Q52)</f>
        <v>160000</v>
      </c>
      <c r="P52" s="38">
        <v>160000</v>
      </c>
      <c r="Q52" s="38">
        <v>0</v>
      </c>
      <c r="R52" s="35">
        <f>SUM(S52:T52)</f>
        <v>160000</v>
      </c>
      <c r="S52" s="35">
        <v>160000</v>
      </c>
      <c r="T52" s="38">
        <v>0</v>
      </c>
      <c r="U52" s="35">
        <f>SUM(V52:W52)</f>
        <v>176000</v>
      </c>
      <c r="V52" s="35">
        <v>176000</v>
      </c>
      <c r="W52" s="38">
        <v>0</v>
      </c>
    </row>
    <row r="53" spans="1:25" ht="21.75" customHeight="1" x14ac:dyDescent="0.25">
      <c r="A53" s="176" t="s">
        <v>102</v>
      </c>
      <c r="B53" s="579"/>
      <c r="C53" s="625"/>
      <c r="D53" s="625"/>
      <c r="E53" s="25" t="s">
        <v>37</v>
      </c>
      <c r="F53" s="25" t="s">
        <v>93</v>
      </c>
      <c r="G53" s="25" t="s">
        <v>292</v>
      </c>
      <c r="H53" s="25" t="s">
        <v>51</v>
      </c>
      <c r="I53" s="625"/>
      <c r="J53" s="801"/>
      <c r="K53" s="801"/>
      <c r="L53" s="32"/>
      <c r="M53" s="475">
        <v>1208800</v>
      </c>
      <c r="N53" s="38"/>
      <c r="O53" s="38">
        <f>SUM(P53:Q53)</f>
        <v>1208800</v>
      </c>
      <c r="P53" s="38">
        <f>M53</f>
        <v>1208800</v>
      </c>
      <c r="Q53" s="38"/>
      <c r="R53" s="35">
        <f>SUM(S53:T53)</f>
        <v>1208800</v>
      </c>
      <c r="S53" s="35">
        <f>P53</f>
        <v>1208800</v>
      </c>
      <c r="T53" s="38"/>
      <c r="U53" s="35">
        <f>SUM(V53:W53)</f>
        <v>1329680</v>
      </c>
      <c r="V53" s="35">
        <v>1329680</v>
      </c>
      <c r="W53" s="38"/>
    </row>
    <row r="54" spans="1:25" ht="13.5" customHeight="1" x14ac:dyDescent="0.25">
      <c r="A54" s="638" t="s">
        <v>112</v>
      </c>
      <c r="B54" s="641" t="s">
        <v>248</v>
      </c>
      <c r="C54" s="241"/>
      <c r="D54" s="241"/>
      <c r="E54" s="241"/>
      <c r="F54" s="241"/>
      <c r="G54" s="241"/>
      <c r="H54" s="241"/>
      <c r="I54" s="241"/>
      <c r="J54" s="241"/>
      <c r="K54" s="241"/>
      <c r="L54" s="242"/>
      <c r="M54" s="475">
        <f>SUM(M55:M56)</f>
        <v>145550</v>
      </c>
      <c r="N54" s="475">
        <f t="shared" ref="N54:W54" si="14">SUM(N55:N56)</f>
        <v>0</v>
      </c>
      <c r="O54" s="475">
        <f t="shared" si="14"/>
        <v>156478</v>
      </c>
      <c r="P54" s="475">
        <f t="shared" si="14"/>
        <v>156478</v>
      </c>
      <c r="Q54" s="475">
        <f t="shared" si="14"/>
        <v>0</v>
      </c>
      <c r="R54" s="475">
        <f t="shared" si="14"/>
        <v>156478</v>
      </c>
      <c r="S54" s="475">
        <f t="shared" si="14"/>
        <v>156478</v>
      </c>
      <c r="T54" s="475">
        <f t="shared" si="14"/>
        <v>0</v>
      </c>
      <c r="U54" s="475">
        <f t="shared" si="14"/>
        <v>156678</v>
      </c>
      <c r="V54" s="475">
        <f t="shared" si="14"/>
        <v>156678</v>
      </c>
      <c r="W54" s="475">
        <f t="shared" si="14"/>
        <v>0</v>
      </c>
    </row>
    <row r="55" spans="1:25" ht="13.5" customHeight="1" x14ac:dyDescent="0.25">
      <c r="A55" s="639"/>
      <c r="B55" s="639"/>
      <c r="C55" s="241"/>
      <c r="D55" s="241"/>
      <c r="E55" s="240" t="s">
        <v>69</v>
      </c>
      <c r="F55" s="240" t="s">
        <v>170</v>
      </c>
      <c r="G55" s="240" t="s">
        <v>319</v>
      </c>
      <c r="H55" s="240" t="s">
        <v>51</v>
      </c>
      <c r="I55" s="240"/>
      <c r="J55" s="241"/>
      <c r="K55" s="241"/>
      <c r="L55" s="242"/>
      <c r="M55" s="344">
        <v>15550</v>
      </c>
      <c r="N55" s="243"/>
      <c r="O55" s="243">
        <f>SUM(P55:Q55)</f>
        <v>19438</v>
      </c>
      <c r="P55" s="243">
        <v>19438</v>
      </c>
      <c r="Q55" s="243">
        <v>0</v>
      </c>
      <c r="R55" s="244">
        <f>SUM(S55:T55)</f>
        <v>19438</v>
      </c>
      <c r="S55" s="244">
        <v>19438</v>
      </c>
      <c r="T55" s="243">
        <v>0</v>
      </c>
      <c r="U55" s="244">
        <f>SUM(V55:W55)</f>
        <v>19438</v>
      </c>
      <c r="V55" s="244">
        <v>19438</v>
      </c>
      <c r="W55" s="243">
        <v>0</v>
      </c>
      <c r="Y55" s="2">
        <f>M33+M42+M46</f>
        <v>576370</v>
      </c>
    </row>
    <row r="56" spans="1:25" ht="13.5" customHeight="1" x14ac:dyDescent="0.25">
      <c r="A56" s="639"/>
      <c r="B56" s="639"/>
      <c r="C56" s="241"/>
      <c r="D56" s="241"/>
      <c r="E56" s="241"/>
      <c r="F56" s="241"/>
      <c r="G56" s="241"/>
      <c r="H56" s="241"/>
      <c r="I56" s="241"/>
      <c r="J56" s="241"/>
      <c r="K56" s="241"/>
      <c r="L56" s="242"/>
      <c r="M56" s="243">
        <f>SUM(M57+M60+M61)</f>
        <v>130000</v>
      </c>
      <c r="N56" s="243">
        <f t="shared" ref="N56:W56" si="15">SUM(N57+N60+N61)</f>
        <v>0</v>
      </c>
      <c r="O56" s="243">
        <f t="shared" si="15"/>
        <v>137040</v>
      </c>
      <c r="P56" s="243">
        <f t="shared" si="15"/>
        <v>137040</v>
      </c>
      <c r="Q56" s="243">
        <f t="shared" si="15"/>
        <v>0</v>
      </c>
      <c r="R56" s="243">
        <f t="shared" si="15"/>
        <v>137040</v>
      </c>
      <c r="S56" s="243">
        <f t="shared" si="15"/>
        <v>137040</v>
      </c>
      <c r="T56" s="243">
        <f t="shared" si="15"/>
        <v>0</v>
      </c>
      <c r="U56" s="243">
        <f t="shared" si="15"/>
        <v>137240</v>
      </c>
      <c r="V56" s="243">
        <f t="shared" si="15"/>
        <v>137240</v>
      </c>
      <c r="W56" s="243">
        <f t="shared" si="15"/>
        <v>0</v>
      </c>
    </row>
    <row r="57" spans="1:25" ht="14.25" customHeight="1" x14ac:dyDescent="0.25">
      <c r="A57" s="639"/>
      <c r="B57" s="639"/>
      <c r="C57" s="241"/>
      <c r="D57" s="241"/>
      <c r="E57" s="241" t="s">
        <v>104</v>
      </c>
      <c r="F57" s="241" t="s">
        <v>68</v>
      </c>
      <c r="G57" s="241" t="s">
        <v>320</v>
      </c>
      <c r="H57" s="241" t="s">
        <v>51</v>
      </c>
      <c r="I57" s="241" t="s">
        <v>307</v>
      </c>
      <c r="J57" s="245" t="s">
        <v>308</v>
      </c>
      <c r="K57" s="245" t="s">
        <v>309</v>
      </c>
      <c r="L57" s="242"/>
      <c r="M57" s="243">
        <f>SUM(M58:M59)</f>
        <v>2000</v>
      </c>
      <c r="N57" s="243"/>
      <c r="O57" s="243">
        <f t="shared" ref="O57:W57" si="16">SUM(O58:O59)</f>
        <v>2000</v>
      </c>
      <c r="P57" s="243">
        <f t="shared" si="16"/>
        <v>2000</v>
      </c>
      <c r="Q57" s="243">
        <f t="shared" si="16"/>
        <v>0</v>
      </c>
      <c r="R57" s="243">
        <f t="shared" si="16"/>
        <v>2000</v>
      </c>
      <c r="S57" s="243">
        <f t="shared" si="16"/>
        <v>2000</v>
      </c>
      <c r="T57" s="243">
        <f t="shared" si="16"/>
        <v>0</v>
      </c>
      <c r="U57" s="243">
        <f t="shared" si="16"/>
        <v>2200</v>
      </c>
      <c r="V57" s="243">
        <f t="shared" si="16"/>
        <v>2200</v>
      </c>
      <c r="W57" s="243">
        <f t="shared" si="16"/>
        <v>0</v>
      </c>
      <c r="Y57" s="2">
        <f>O57+O61+O65+O66</f>
        <v>180760</v>
      </c>
    </row>
    <row r="58" spans="1:25" ht="12" customHeight="1" x14ac:dyDescent="0.25">
      <c r="A58" s="639"/>
      <c r="B58" s="639"/>
      <c r="C58" s="241"/>
      <c r="D58" s="241"/>
      <c r="E58" s="642" t="s">
        <v>321</v>
      </c>
      <c r="F58" s="643"/>
      <c r="G58" s="644"/>
      <c r="H58" s="241"/>
      <c r="I58" s="241"/>
      <c r="J58" s="241"/>
      <c r="K58" s="241"/>
      <c r="L58" s="242"/>
      <c r="M58" s="344">
        <v>2000</v>
      </c>
      <c r="N58" s="243"/>
      <c r="O58" s="243">
        <f>SUM(P58:Q58)</f>
        <v>2000</v>
      </c>
      <c r="P58" s="243">
        <f>M58</f>
        <v>2000</v>
      </c>
      <c r="Q58" s="243">
        <v>0</v>
      </c>
      <c r="R58" s="244">
        <f>SUM(S58:T58)</f>
        <v>2000</v>
      </c>
      <c r="S58" s="244">
        <f>P58</f>
        <v>2000</v>
      </c>
      <c r="T58" s="243">
        <v>0</v>
      </c>
      <c r="U58" s="244">
        <f>SUM(V58:W58)</f>
        <v>2200</v>
      </c>
      <c r="V58" s="244">
        <v>2200</v>
      </c>
      <c r="W58" s="243">
        <v>0</v>
      </c>
    </row>
    <row r="59" spans="1:25" ht="15.75" customHeight="1" x14ac:dyDescent="0.25">
      <c r="A59" s="639"/>
      <c r="B59" s="639"/>
      <c r="C59" s="241"/>
      <c r="D59" s="241"/>
      <c r="E59" s="642"/>
      <c r="F59" s="643"/>
      <c r="G59" s="644"/>
      <c r="H59" s="241"/>
      <c r="I59" s="241"/>
      <c r="J59" s="241"/>
      <c r="K59" s="241"/>
      <c r="L59" s="242"/>
      <c r="M59" s="243"/>
      <c r="N59" s="243"/>
      <c r="O59" s="243">
        <f>SUM(P59:Q59)</f>
        <v>0</v>
      </c>
      <c r="P59" s="243"/>
      <c r="Q59" s="243">
        <v>0</v>
      </c>
      <c r="R59" s="244">
        <f>SUM(S59:T59)</f>
        <v>0</v>
      </c>
      <c r="S59" s="244"/>
      <c r="T59" s="243">
        <v>0</v>
      </c>
      <c r="U59" s="244">
        <f>SUM(V59:W59)</f>
        <v>0</v>
      </c>
      <c r="V59" s="244"/>
      <c r="W59" s="243">
        <v>0</v>
      </c>
    </row>
    <row r="60" spans="1:25" ht="18" customHeight="1" x14ac:dyDescent="0.25">
      <c r="A60" s="639"/>
      <c r="B60" s="639"/>
      <c r="C60" s="241"/>
      <c r="D60" s="241"/>
      <c r="E60" s="241" t="s">
        <v>104</v>
      </c>
      <c r="F60" s="241" t="s">
        <v>68</v>
      </c>
      <c r="G60" s="241" t="s">
        <v>253</v>
      </c>
      <c r="H60" s="241" t="s">
        <v>51</v>
      </c>
      <c r="I60" s="241"/>
      <c r="J60" s="241"/>
      <c r="K60" s="241"/>
      <c r="L60" s="242"/>
      <c r="M60" s="243"/>
      <c r="N60" s="243"/>
      <c r="O60" s="243">
        <f>SUM(P60:Q60)</f>
        <v>0</v>
      </c>
      <c r="P60" s="243"/>
      <c r="Q60" s="243">
        <v>0</v>
      </c>
      <c r="R60" s="244">
        <f>SUM(S60:T60)</f>
        <v>0</v>
      </c>
      <c r="S60" s="244"/>
      <c r="T60" s="243">
        <v>0</v>
      </c>
      <c r="U60" s="244">
        <f>SUM(V60:W60)</f>
        <v>0</v>
      </c>
      <c r="V60" s="244"/>
      <c r="W60" s="243">
        <v>0</v>
      </c>
    </row>
    <row r="61" spans="1:25" ht="18" customHeight="1" x14ac:dyDescent="0.25">
      <c r="A61" s="639"/>
      <c r="B61" s="639"/>
      <c r="C61" s="241"/>
      <c r="D61" s="241"/>
      <c r="E61" s="241" t="s">
        <v>104</v>
      </c>
      <c r="F61" s="241" t="s">
        <v>68</v>
      </c>
      <c r="G61" s="241"/>
      <c r="H61" s="241" t="s">
        <v>51</v>
      </c>
      <c r="I61" s="647" t="s">
        <v>307</v>
      </c>
      <c r="J61" s="806" t="s">
        <v>308</v>
      </c>
      <c r="K61" s="806" t="s">
        <v>309</v>
      </c>
      <c r="L61" s="242"/>
      <c r="M61" s="243">
        <f>SUM(M62:M64)</f>
        <v>128000</v>
      </c>
      <c r="N61" s="243"/>
      <c r="O61" s="243">
        <f>SUM(O62:O64)</f>
        <v>135040</v>
      </c>
      <c r="P61" s="243">
        <f>SUM(P62:P64)</f>
        <v>135040</v>
      </c>
      <c r="Q61" s="243">
        <f>SUM(Q63:Q64)</f>
        <v>0</v>
      </c>
      <c r="R61" s="243">
        <f>SUM(R62:R64)</f>
        <v>135040</v>
      </c>
      <c r="S61" s="243">
        <f>SUM(S62:S64)</f>
        <v>135040</v>
      </c>
      <c r="T61" s="243">
        <f>SUM(T63:T64)</f>
        <v>0</v>
      </c>
      <c r="U61" s="243">
        <f>SUM(U62:U64)</f>
        <v>135040</v>
      </c>
      <c r="V61" s="243">
        <f>SUM(V62:V64)</f>
        <v>135040</v>
      </c>
      <c r="W61" s="243">
        <f>SUM(W63:W64)</f>
        <v>0</v>
      </c>
    </row>
    <row r="62" spans="1:25" ht="18" hidden="1" customHeight="1" x14ac:dyDescent="0.25">
      <c r="A62" s="639"/>
      <c r="B62" s="639"/>
      <c r="C62" s="241"/>
      <c r="D62" s="241"/>
      <c r="E62" s="642"/>
      <c r="F62" s="645"/>
      <c r="G62" s="646"/>
      <c r="H62" s="241"/>
      <c r="I62" s="648"/>
      <c r="J62" s="807"/>
      <c r="K62" s="807"/>
      <c r="L62" s="242"/>
      <c r="M62" s="243"/>
      <c r="N62" s="243"/>
      <c r="O62" s="243">
        <f>SUM(P62:Q62)</f>
        <v>0</v>
      </c>
      <c r="P62" s="243"/>
      <c r="Q62" s="243"/>
      <c r="R62" s="244">
        <f>SUM(S62:T62)</f>
        <v>0</v>
      </c>
      <c r="S62" s="243"/>
      <c r="T62" s="243"/>
      <c r="U62" s="244">
        <f>SUM(V62:W62)</f>
        <v>0</v>
      </c>
      <c r="V62" s="243"/>
      <c r="W62" s="243"/>
    </row>
    <row r="63" spans="1:25" ht="10.5" customHeight="1" x14ac:dyDescent="0.25">
      <c r="A63" s="639"/>
      <c r="B63" s="639"/>
      <c r="C63" s="241"/>
      <c r="D63" s="241"/>
      <c r="E63" s="642" t="s">
        <v>322</v>
      </c>
      <c r="F63" s="643"/>
      <c r="G63" s="644"/>
      <c r="H63" s="241"/>
      <c r="I63" s="648"/>
      <c r="J63" s="807"/>
      <c r="K63" s="807"/>
      <c r="L63" s="242"/>
      <c r="M63" s="344">
        <v>128000</v>
      </c>
      <c r="N63" s="243"/>
      <c r="O63" s="243">
        <f>SUM(P63:Q63)</f>
        <v>135040</v>
      </c>
      <c r="P63" s="243">
        <v>135040</v>
      </c>
      <c r="Q63" s="243">
        <v>0</v>
      </c>
      <c r="R63" s="244">
        <f>SUM(S63:T63)</f>
        <v>135040</v>
      </c>
      <c r="S63" s="244">
        <f>P63</f>
        <v>135040</v>
      </c>
      <c r="T63" s="243">
        <v>0</v>
      </c>
      <c r="U63" s="244">
        <f>SUM(V63:W63)</f>
        <v>135040</v>
      </c>
      <c r="V63" s="244">
        <f>S63</f>
        <v>135040</v>
      </c>
      <c r="W63" s="243">
        <v>0</v>
      </c>
    </row>
    <row r="64" spans="1:25" ht="9" customHeight="1" x14ac:dyDescent="0.25">
      <c r="A64" s="640"/>
      <c r="B64" s="640"/>
      <c r="C64" s="241"/>
      <c r="D64" s="241"/>
      <c r="E64" s="642"/>
      <c r="F64" s="643"/>
      <c r="G64" s="644"/>
      <c r="H64" s="241"/>
      <c r="I64" s="648"/>
      <c r="J64" s="807"/>
      <c r="K64" s="807"/>
      <c r="L64" s="242"/>
      <c r="M64" s="243"/>
      <c r="N64" s="243"/>
      <c r="O64" s="243">
        <f>SUM(P64:Q64)</f>
        <v>0</v>
      </c>
      <c r="P64" s="243"/>
      <c r="Q64" s="243">
        <v>0</v>
      </c>
      <c r="R64" s="244">
        <f>SUM(S64:T64)</f>
        <v>0</v>
      </c>
      <c r="S64" s="244"/>
      <c r="T64" s="243">
        <v>0</v>
      </c>
      <c r="U64" s="244">
        <f>SUM(V64:W64)</f>
        <v>0</v>
      </c>
      <c r="V64" s="244"/>
      <c r="W64" s="243">
        <v>0</v>
      </c>
    </row>
    <row r="65" spans="1:23" ht="22.5" customHeight="1" x14ac:dyDescent="0.25">
      <c r="A65" s="239" t="s">
        <v>115</v>
      </c>
      <c r="B65" s="240" t="s">
        <v>113</v>
      </c>
      <c r="C65" s="241"/>
      <c r="D65" s="241"/>
      <c r="E65" s="241" t="s">
        <v>104</v>
      </c>
      <c r="F65" s="241" t="s">
        <v>68</v>
      </c>
      <c r="G65" s="241"/>
      <c r="H65" s="241" t="s">
        <v>51</v>
      </c>
      <c r="I65" s="649"/>
      <c r="J65" s="808"/>
      <c r="K65" s="808"/>
      <c r="L65" s="242"/>
      <c r="M65" s="475"/>
      <c r="N65" s="243"/>
      <c r="O65" s="243">
        <f>SUM(P65:Q65)</f>
        <v>0</v>
      </c>
      <c r="P65" s="243"/>
      <c r="Q65" s="243">
        <v>0</v>
      </c>
      <c r="R65" s="244">
        <f>SUM(S65:T65)</f>
        <v>0</v>
      </c>
      <c r="S65" s="244"/>
      <c r="T65" s="243">
        <v>0</v>
      </c>
      <c r="U65" s="244">
        <f>SUM(V65:W65)</f>
        <v>0</v>
      </c>
      <c r="V65" s="244"/>
      <c r="W65" s="243">
        <v>0</v>
      </c>
    </row>
    <row r="66" spans="1:23" ht="96" customHeight="1" x14ac:dyDescent="0.25">
      <c r="A66" s="36" t="s">
        <v>120</v>
      </c>
      <c r="B66" s="20" t="s">
        <v>116</v>
      </c>
      <c r="C66" s="25"/>
      <c r="D66" s="25"/>
      <c r="E66" s="25"/>
      <c r="F66" s="25"/>
      <c r="G66" s="25"/>
      <c r="H66" s="25"/>
      <c r="I66" s="25"/>
      <c r="J66" s="25"/>
      <c r="K66" s="25"/>
      <c r="L66" s="32"/>
      <c r="M66" s="475">
        <f>SUM(M67:M68)</f>
        <v>43720</v>
      </c>
      <c r="N66" s="38"/>
      <c r="O66" s="38">
        <f t="shared" ref="O66:W66" si="17">SUM(O67:O68)</f>
        <v>43720</v>
      </c>
      <c r="P66" s="38">
        <f t="shared" si="17"/>
        <v>43720</v>
      </c>
      <c r="Q66" s="38">
        <f t="shared" si="17"/>
        <v>0</v>
      </c>
      <c r="R66" s="38">
        <f t="shared" si="17"/>
        <v>43720</v>
      </c>
      <c r="S66" s="38">
        <f t="shared" si="17"/>
        <v>43720</v>
      </c>
      <c r="T66" s="38">
        <f t="shared" si="17"/>
        <v>0</v>
      </c>
      <c r="U66" s="38">
        <f t="shared" si="17"/>
        <v>48092</v>
      </c>
      <c r="V66" s="38">
        <f t="shared" si="17"/>
        <v>48092</v>
      </c>
      <c r="W66" s="38">
        <f t="shared" si="17"/>
        <v>0</v>
      </c>
    </row>
    <row r="67" spans="1:23" ht="15.75" customHeight="1" x14ac:dyDescent="0.25">
      <c r="A67" s="36"/>
      <c r="B67" s="20"/>
      <c r="C67" s="25"/>
      <c r="D67" s="25"/>
      <c r="E67" s="25" t="s">
        <v>104</v>
      </c>
      <c r="F67" s="25" t="s">
        <v>68</v>
      </c>
      <c r="G67" s="25" t="s">
        <v>255</v>
      </c>
      <c r="H67" s="25" t="s">
        <v>51</v>
      </c>
      <c r="I67" s="25"/>
      <c r="J67" s="25"/>
      <c r="K67" s="25"/>
      <c r="L67" s="32"/>
      <c r="M67" s="38"/>
      <c r="N67" s="38"/>
      <c r="O67" s="38">
        <f>SUM(P67:Q67)</f>
        <v>0</v>
      </c>
      <c r="P67" s="38"/>
      <c r="Q67" s="38">
        <v>0</v>
      </c>
      <c r="R67" s="35">
        <f>SUM(S67:T67)</f>
        <v>0</v>
      </c>
      <c r="S67" s="35"/>
      <c r="T67" s="38">
        <v>0</v>
      </c>
      <c r="U67" s="35">
        <f>SUM(V67:W67)</f>
        <v>0</v>
      </c>
      <c r="V67" s="35"/>
      <c r="W67" s="38">
        <v>0</v>
      </c>
    </row>
    <row r="68" spans="1:23" ht="15.75" customHeight="1" x14ac:dyDescent="0.25">
      <c r="A68" s="36"/>
      <c r="B68" s="20"/>
      <c r="C68" s="25"/>
      <c r="D68" s="25"/>
      <c r="E68" s="702" t="s">
        <v>323</v>
      </c>
      <c r="F68" s="633"/>
      <c r="G68" s="633"/>
      <c r="H68" s="660"/>
      <c r="I68" s="25"/>
      <c r="J68" s="25"/>
      <c r="K68" s="25"/>
      <c r="L68" s="32"/>
      <c r="M68" s="344">
        <v>43720</v>
      </c>
      <c r="N68" s="38"/>
      <c r="O68" s="38">
        <f>SUM(P68:Q68)</f>
        <v>43720</v>
      </c>
      <c r="P68" s="38">
        <f>M68</f>
        <v>43720</v>
      </c>
      <c r="Q68" s="38">
        <v>0</v>
      </c>
      <c r="R68" s="35">
        <f>SUM(S68:T68)</f>
        <v>43720</v>
      </c>
      <c r="S68" s="35">
        <f>M68</f>
        <v>43720</v>
      </c>
      <c r="T68" s="38">
        <v>0</v>
      </c>
      <c r="U68" s="35">
        <f>SUM(V68:W68)</f>
        <v>48092</v>
      </c>
      <c r="V68" s="35">
        <v>48092</v>
      </c>
      <c r="W68" s="38">
        <v>0</v>
      </c>
    </row>
    <row r="69" spans="1:23" ht="27" customHeight="1" x14ac:dyDescent="0.25">
      <c r="A69" s="36" t="s">
        <v>324</v>
      </c>
      <c r="B69" s="20" t="s">
        <v>121</v>
      </c>
      <c r="C69" s="25"/>
      <c r="D69" s="25"/>
      <c r="E69" s="25" t="s">
        <v>104</v>
      </c>
      <c r="F69" s="25" t="s">
        <v>68</v>
      </c>
      <c r="G69" s="25"/>
      <c r="H69" s="25" t="s">
        <v>51</v>
      </c>
      <c r="I69" s="624" t="s">
        <v>307</v>
      </c>
      <c r="J69" s="799" t="s">
        <v>308</v>
      </c>
      <c r="K69" s="799" t="s">
        <v>309</v>
      </c>
      <c r="L69" s="32"/>
      <c r="M69" s="38"/>
      <c r="N69" s="38"/>
      <c r="O69" s="38">
        <f>SUM(P69:Q69)</f>
        <v>0</v>
      </c>
      <c r="P69" s="38"/>
      <c r="Q69" s="38">
        <v>0</v>
      </c>
      <c r="R69" s="35">
        <f>SUM(S69:T69)</f>
        <v>0</v>
      </c>
      <c r="S69" s="35"/>
      <c r="T69" s="38">
        <v>0</v>
      </c>
      <c r="U69" s="35">
        <f>SUM(V69:W69)</f>
        <v>0</v>
      </c>
      <c r="V69" s="35"/>
      <c r="W69" s="38">
        <v>0</v>
      </c>
    </row>
    <row r="70" spans="1:23" ht="23.25" customHeight="1" x14ac:dyDescent="0.25">
      <c r="A70" s="36" t="s">
        <v>123</v>
      </c>
      <c r="B70" s="20" t="s">
        <v>58</v>
      </c>
      <c r="C70" s="25"/>
      <c r="D70" s="25"/>
      <c r="E70" s="22" t="s">
        <v>36</v>
      </c>
      <c r="F70" s="22" t="s">
        <v>59</v>
      </c>
      <c r="G70" s="22" t="s">
        <v>60</v>
      </c>
      <c r="H70" s="22"/>
      <c r="I70" s="694"/>
      <c r="J70" s="800"/>
      <c r="K70" s="800"/>
      <c r="L70" s="32"/>
      <c r="M70" s="38">
        <f>SUM(M71:M72)</f>
        <v>7400</v>
      </c>
      <c r="N70" s="38"/>
      <c r="O70" s="38">
        <f t="shared" ref="O70:W70" si="18">SUM(O71:O72)</f>
        <v>6660</v>
      </c>
      <c r="P70" s="38">
        <f t="shared" si="18"/>
        <v>6660</v>
      </c>
      <c r="Q70" s="38">
        <f t="shared" si="18"/>
        <v>0</v>
      </c>
      <c r="R70" s="38">
        <f t="shared" si="18"/>
        <v>6660</v>
      </c>
      <c r="S70" s="38">
        <f t="shared" si="18"/>
        <v>6660</v>
      </c>
      <c r="T70" s="38">
        <f t="shared" si="18"/>
        <v>0</v>
      </c>
      <c r="U70" s="38">
        <f t="shared" si="18"/>
        <v>7326</v>
      </c>
      <c r="V70" s="38">
        <f t="shared" si="18"/>
        <v>7326</v>
      </c>
      <c r="W70" s="38">
        <f t="shared" si="18"/>
        <v>0</v>
      </c>
    </row>
    <row r="71" spans="1:23" ht="33.75" x14ac:dyDescent="0.25">
      <c r="A71" s="27" t="s">
        <v>256</v>
      </c>
      <c r="B71" s="20" t="s">
        <v>325</v>
      </c>
      <c r="C71" s="22"/>
      <c r="D71" s="22"/>
      <c r="E71" s="22" t="s">
        <v>36</v>
      </c>
      <c r="F71" s="22" t="s">
        <v>59</v>
      </c>
      <c r="G71" s="22" t="s">
        <v>60</v>
      </c>
      <c r="H71" s="22" t="s">
        <v>51</v>
      </c>
      <c r="I71" s="694"/>
      <c r="J71" s="800"/>
      <c r="K71" s="800"/>
      <c r="L71" s="22"/>
      <c r="M71" s="17">
        <v>7400</v>
      </c>
      <c r="N71" s="17"/>
      <c r="O71" s="17">
        <f>SUM(P71:Q71)</f>
        <v>6660</v>
      </c>
      <c r="P71" s="17">
        <v>6660</v>
      </c>
      <c r="Q71" s="17">
        <v>0</v>
      </c>
      <c r="R71" s="17">
        <f>SUM(S71:T71)</f>
        <v>6660</v>
      </c>
      <c r="S71" s="17">
        <v>6660</v>
      </c>
      <c r="T71" s="17">
        <v>0</v>
      </c>
      <c r="U71" s="17">
        <f>SUM(V71:W71)</f>
        <v>7326</v>
      </c>
      <c r="V71" s="17">
        <v>7326</v>
      </c>
      <c r="W71" s="17">
        <v>0</v>
      </c>
    </row>
    <row r="72" spans="1:23" ht="78.75" customHeight="1" x14ac:dyDescent="0.25">
      <c r="A72" s="27" t="s">
        <v>258</v>
      </c>
      <c r="B72" s="20" t="s">
        <v>259</v>
      </c>
      <c r="C72" s="22"/>
      <c r="D72" s="22"/>
      <c r="E72" s="22" t="s">
        <v>260</v>
      </c>
      <c r="F72" s="22" t="s">
        <v>119</v>
      </c>
      <c r="G72" s="22"/>
      <c r="H72" s="22" t="s">
        <v>326</v>
      </c>
      <c r="I72" s="625"/>
      <c r="J72" s="801"/>
      <c r="K72" s="801"/>
      <c r="L72" s="43"/>
      <c r="M72" s="44"/>
      <c r="N72" s="44"/>
      <c r="O72" s="17">
        <f>SUM(P72:Q72)</f>
        <v>0</v>
      </c>
      <c r="P72" s="44"/>
      <c r="Q72" s="44">
        <v>0</v>
      </c>
      <c r="R72" s="17">
        <f>SUM(S72:T72)</f>
        <v>0</v>
      </c>
      <c r="S72" s="44"/>
      <c r="T72" s="44">
        <v>0</v>
      </c>
      <c r="U72" s="17">
        <f>SUM(V72:W72)</f>
        <v>0</v>
      </c>
      <c r="V72" s="44"/>
      <c r="W72" s="44">
        <v>0</v>
      </c>
    </row>
    <row r="73" spans="1:23" ht="39" customHeight="1" x14ac:dyDescent="0.25">
      <c r="A73" s="590" t="s">
        <v>222</v>
      </c>
      <c r="B73" s="803"/>
      <c r="C73" s="803"/>
      <c r="D73" s="803"/>
      <c r="E73" s="803"/>
      <c r="F73" s="803"/>
      <c r="G73" s="803"/>
      <c r="H73" s="803"/>
      <c r="I73" s="803"/>
      <c r="J73" s="803"/>
      <c r="K73" s="803"/>
      <c r="L73" s="45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</row>
    <row r="74" spans="1:23" x14ac:dyDescent="0.25">
      <c r="A74" s="32" t="s">
        <v>126</v>
      </c>
      <c r="B74" s="32" t="s">
        <v>127</v>
      </c>
      <c r="C74" s="22"/>
      <c r="D74" s="22"/>
      <c r="E74" s="22"/>
      <c r="F74" s="22"/>
      <c r="G74" s="22"/>
      <c r="H74" s="22"/>
      <c r="I74" s="22"/>
      <c r="J74" s="22"/>
      <c r="K74" s="22"/>
      <c r="L74" s="47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</row>
    <row r="75" spans="1:23" ht="67.5" x14ac:dyDescent="0.25">
      <c r="A75" s="27" t="s">
        <v>128</v>
      </c>
      <c r="B75" s="84" t="s">
        <v>129</v>
      </c>
      <c r="C75" s="27"/>
      <c r="D75" s="27"/>
      <c r="E75" s="27"/>
      <c r="F75" s="27"/>
      <c r="G75" s="27"/>
      <c r="H75" s="27"/>
      <c r="I75" s="27"/>
      <c r="J75" s="27"/>
      <c r="K75" s="27"/>
      <c r="L75" s="22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1:23" x14ac:dyDescent="0.25">
      <c r="A76" s="27" t="s">
        <v>130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1:23" x14ac:dyDescent="0.25">
      <c r="A77" s="27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1:23" ht="22.5" x14ac:dyDescent="0.25">
      <c r="A78" s="27" t="s">
        <v>131</v>
      </c>
      <c r="B78" s="30" t="s">
        <v>132</v>
      </c>
      <c r="C78" s="49" t="s">
        <v>35</v>
      </c>
      <c r="D78" s="22"/>
      <c r="E78" s="22"/>
      <c r="F78" s="22"/>
      <c r="G78" s="22"/>
      <c r="H78" s="22"/>
      <c r="I78" s="22"/>
      <c r="J78" s="22"/>
      <c r="K78" s="22"/>
      <c r="L78" s="22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1:23" x14ac:dyDescent="0.25">
      <c r="A79" s="27" t="s">
        <v>133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1:23" x14ac:dyDescent="0.25">
      <c r="A80" s="27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1:23" ht="22.5" x14ac:dyDescent="0.25">
      <c r="A81" s="27" t="s">
        <v>134</v>
      </c>
      <c r="B81" s="30" t="s">
        <v>135</v>
      </c>
      <c r="C81" s="49" t="s">
        <v>35</v>
      </c>
      <c r="D81" s="22"/>
      <c r="E81" s="22"/>
      <c r="F81" s="22"/>
      <c r="G81" s="22"/>
      <c r="H81" s="22"/>
      <c r="I81" s="22"/>
      <c r="J81" s="22"/>
      <c r="K81" s="22"/>
      <c r="L81" s="22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 x14ac:dyDescent="0.25">
      <c r="A82" s="27" t="s">
        <v>136</v>
      </c>
      <c r="B82" s="20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1:23" x14ac:dyDescent="0.25">
      <c r="A83" s="27" t="s">
        <v>137</v>
      </c>
      <c r="B83" s="32" t="s">
        <v>138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1:23" ht="67.5" x14ac:dyDescent="0.25">
      <c r="A84" s="27" t="s">
        <v>139</v>
      </c>
      <c r="B84" s="84" t="s">
        <v>140</v>
      </c>
      <c r="C84" s="27"/>
      <c r="D84" s="27"/>
      <c r="E84" s="27"/>
      <c r="F84" s="27"/>
      <c r="G84" s="27"/>
      <c r="H84" s="27"/>
      <c r="I84" s="27"/>
      <c r="J84" s="27"/>
      <c r="K84" s="22"/>
      <c r="L84" s="22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1:23" x14ac:dyDescent="0.25">
      <c r="A85" s="27" t="s">
        <v>130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1:23" x14ac:dyDescent="0.25">
      <c r="A86" s="27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1:23" ht="22.5" x14ac:dyDescent="0.25">
      <c r="A87" s="27" t="s">
        <v>141</v>
      </c>
      <c r="B87" s="30" t="s">
        <v>142</v>
      </c>
      <c r="C87" s="49" t="s">
        <v>35</v>
      </c>
      <c r="D87" s="22"/>
      <c r="E87" s="22"/>
      <c r="F87" s="22"/>
      <c r="G87" s="22"/>
      <c r="H87" s="22"/>
      <c r="I87" s="22"/>
      <c r="J87" s="22"/>
      <c r="K87" s="22"/>
      <c r="L87" s="22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1:23" x14ac:dyDescent="0.25">
      <c r="A88" s="27" t="s">
        <v>143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1:23" x14ac:dyDescent="0.25">
      <c r="A89" s="27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3" ht="22.5" x14ac:dyDescent="0.25">
      <c r="A90" s="27" t="s">
        <v>144</v>
      </c>
      <c r="B90" s="30" t="s">
        <v>145</v>
      </c>
      <c r="C90" s="49" t="s">
        <v>35</v>
      </c>
      <c r="D90" s="22"/>
      <c r="E90" s="22"/>
      <c r="F90" s="22"/>
      <c r="G90" s="22"/>
      <c r="H90" s="22"/>
      <c r="I90" s="22"/>
      <c r="J90" s="22"/>
      <c r="K90" s="22"/>
      <c r="L90" s="22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3" x14ac:dyDescent="0.25">
      <c r="A91" s="27" t="s">
        <v>146</v>
      </c>
      <c r="B91" s="20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x14ac:dyDescent="0.25">
      <c r="A92" s="27"/>
      <c r="B92" s="20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x14ac:dyDescent="0.25">
      <c r="A93" s="27"/>
      <c r="B93" s="20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1:23" ht="16.5" customHeight="1" x14ac:dyDescent="0.25">
      <c r="A94" s="32" t="s">
        <v>147</v>
      </c>
      <c r="B94" s="632" t="s">
        <v>148</v>
      </c>
      <c r="C94" s="633"/>
      <c r="D94" s="633"/>
      <c r="E94" s="633"/>
      <c r="F94" s="633"/>
      <c r="G94" s="633"/>
      <c r="H94" s="633"/>
      <c r="I94" s="633"/>
      <c r="J94" s="633"/>
      <c r="K94" s="633"/>
      <c r="L94" s="45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</row>
    <row r="95" spans="1:23" x14ac:dyDescent="0.25">
      <c r="A95" s="27" t="s">
        <v>149</v>
      </c>
      <c r="B95" s="20"/>
      <c r="C95" s="49" t="s">
        <v>35</v>
      </c>
      <c r="D95" s="22"/>
      <c r="E95" s="22"/>
      <c r="F95" s="22"/>
      <c r="G95" s="22"/>
      <c r="H95" s="22"/>
      <c r="I95" s="22"/>
      <c r="J95" s="22"/>
      <c r="K95" s="22"/>
      <c r="L95" s="22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1:23" x14ac:dyDescent="0.25">
      <c r="A96" s="27" t="s">
        <v>150</v>
      </c>
      <c r="B96" s="20"/>
      <c r="C96" s="49" t="s">
        <v>35</v>
      </c>
      <c r="D96" s="22"/>
      <c r="E96" s="22"/>
      <c r="F96" s="22"/>
      <c r="G96" s="22"/>
      <c r="H96" s="22"/>
      <c r="I96" s="22"/>
      <c r="J96" s="22"/>
      <c r="K96" s="22"/>
      <c r="L96" s="22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1:23" x14ac:dyDescent="0.25">
      <c r="A97" s="27"/>
      <c r="B97" s="22"/>
      <c r="C97" s="50"/>
      <c r="D97" s="22"/>
      <c r="E97" s="22"/>
      <c r="F97" s="22"/>
      <c r="G97" s="22"/>
      <c r="H97" s="22"/>
      <c r="I97" s="22"/>
      <c r="J97" s="22"/>
      <c r="K97" s="22"/>
      <c r="L97" s="22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1:23" ht="30.75" customHeight="1" x14ac:dyDescent="0.25">
      <c r="A98" s="590" t="s">
        <v>327</v>
      </c>
      <c r="B98" s="657"/>
      <c r="C98" s="657"/>
      <c r="D98" s="657"/>
      <c r="E98" s="657"/>
      <c r="F98" s="657"/>
      <c r="G98" s="657"/>
      <c r="H98" s="657"/>
      <c r="I98" s="657"/>
      <c r="J98" s="657"/>
      <c r="K98" s="657"/>
      <c r="L98" s="45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</row>
    <row r="99" spans="1:23" x14ac:dyDescent="0.25">
      <c r="A99" s="27" t="s">
        <v>152</v>
      </c>
      <c r="B99" s="22"/>
      <c r="C99" s="50" t="s">
        <v>35</v>
      </c>
      <c r="D99" s="22"/>
      <c r="E99" s="22"/>
      <c r="F99" s="22"/>
      <c r="G99" s="22"/>
      <c r="H99" s="22"/>
      <c r="I99" s="22"/>
      <c r="J99" s="22"/>
      <c r="K99" s="22"/>
      <c r="L99" s="22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1:23" x14ac:dyDescent="0.25">
      <c r="A100" s="27" t="s">
        <v>153</v>
      </c>
      <c r="B100" s="22"/>
      <c r="C100" s="50" t="s">
        <v>35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1:23" ht="23.25" customHeight="1" x14ac:dyDescent="0.25">
      <c r="A101" s="590" t="s">
        <v>154</v>
      </c>
      <c r="B101" s="650"/>
      <c r="C101" s="650"/>
      <c r="D101" s="650"/>
      <c r="E101" s="650"/>
      <c r="F101" s="650"/>
      <c r="G101" s="650"/>
      <c r="H101" s="650"/>
      <c r="I101" s="650"/>
      <c r="J101" s="650"/>
      <c r="K101" s="650"/>
      <c r="L101" s="651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ht="22.5" x14ac:dyDescent="0.25">
      <c r="A102" s="177" t="s">
        <v>155</v>
      </c>
      <c r="B102" s="30" t="s">
        <v>156</v>
      </c>
      <c r="C102" s="52"/>
      <c r="D102" s="17"/>
      <c r="E102" s="17"/>
      <c r="F102" s="17"/>
      <c r="G102" s="17"/>
      <c r="H102" s="17"/>
      <c r="I102" s="17"/>
      <c r="J102" s="17"/>
      <c r="K102" s="17"/>
      <c r="L102" s="53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 x14ac:dyDescent="0.25">
      <c r="A103" s="60" t="s">
        <v>163</v>
      </c>
      <c r="B103" s="632" t="s">
        <v>164</v>
      </c>
      <c r="C103" s="658"/>
      <c r="D103" s="658"/>
      <c r="E103" s="658"/>
      <c r="F103" s="658"/>
      <c r="G103" s="658"/>
      <c r="H103" s="633"/>
      <c r="I103" s="804"/>
      <c r="J103" s="804"/>
      <c r="K103" s="804"/>
      <c r="L103" s="805"/>
      <c r="M103" s="12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1:23" ht="31.5" x14ac:dyDescent="0.25">
      <c r="A104" s="27" t="s">
        <v>165</v>
      </c>
      <c r="B104" s="45" t="s">
        <v>166</v>
      </c>
      <c r="C104" s="60" t="s">
        <v>35</v>
      </c>
      <c r="D104" s="32"/>
      <c r="E104" s="22"/>
      <c r="F104" s="22"/>
      <c r="G104" s="22"/>
      <c r="H104" s="22"/>
      <c r="I104" s="22"/>
      <c r="J104" s="22"/>
      <c r="K104" s="22"/>
      <c r="L104" s="22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23" x14ac:dyDescent="0.25">
      <c r="A105" s="19" t="s">
        <v>33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23" x14ac:dyDescent="0.25">
      <c r="A106" s="27" t="s">
        <v>49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1:23" ht="42" x14ac:dyDescent="0.25">
      <c r="A107" s="27" t="s">
        <v>167</v>
      </c>
      <c r="B107" s="45" t="s">
        <v>168</v>
      </c>
      <c r="C107" s="49" t="s">
        <v>35</v>
      </c>
      <c r="D107" s="49"/>
      <c r="E107" s="22"/>
      <c r="F107" s="22"/>
      <c r="G107" s="22"/>
      <c r="H107" s="22"/>
      <c r="I107" s="22"/>
      <c r="J107" s="22"/>
      <c r="K107" s="22"/>
      <c r="L107" s="22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1:23" x14ac:dyDescent="0.25">
      <c r="A108" s="27" t="s">
        <v>64</v>
      </c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1:23" x14ac:dyDescent="0.25">
      <c r="A109" s="27" t="s">
        <v>171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1:23" ht="31.5" x14ac:dyDescent="0.25">
      <c r="A110" s="32" t="s">
        <v>173</v>
      </c>
      <c r="B110" s="45" t="s">
        <v>174</v>
      </c>
      <c r="C110" s="49" t="s">
        <v>35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1:23" x14ac:dyDescent="0.25">
      <c r="A111" s="27" t="s">
        <v>175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3" x14ac:dyDescent="0.25">
      <c r="A112" s="27" t="s">
        <v>176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1:23" x14ac:dyDescent="0.25">
      <c r="A113" s="32" t="s">
        <v>177</v>
      </c>
      <c r="B113" s="32" t="s">
        <v>178</v>
      </c>
      <c r="C113" s="49" t="s">
        <v>35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1:23" x14ac:dyDescent="0.25">
      <c r="A114" s="27" t="s">
        <v>179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x14ac:dyDescent="0.25">
      <c r="A115" s="27" t="s">
        <v>180</v>
      </c>
      <c r="B115" s="32" t="s">
        <v>181</v>
      </c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1:23" x14ac:dyDescent="0.25">
      <c r="A116" s="27" t="s">
        <v>182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:23" x14ac:dyDescent="0.25">
      <c r="A117" s="32" t="s">
        <v>183</v>
      </c>
      <c r="B117" s="32" t="s">
        <v>184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1:23" x14ac:dyDescent="0.25">
      <c r="A118" s="27" t="s">
        <v>185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1:23" ht="26.25" customHeight="1" x14ac:dyDescent="0.25">
      <c r="A119" s="178" t="s">
        <v>186</v>
      </c>
      <c r="B119" s="590" t="s">
        <v>328</v>
      </c>
      <c r="C119" s="657"/>
      <c r="D119" s="657"/>
      <c r="E119" s="657"/>
      <c r="F119" s="657"/>
      <c r="G119" s="657"/>
      <c r="H119" s="657"/>
      <c r="I119" s="657"/>
      <c r="J119" s="657"/>
      <c r="K119" s="657"/>
      <c r="L119" s="45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</row>
    <row r="120" spans="1:23" ht="31.5" x14ac:dyDescent="0.25">
      <c r="A120" s="32" t="s">
        <v>165</v>
      </c>
      <c r="B120" s="45" t="s">
        <v>267</v>
      </c>
      <c r="C120" s="49" t="s">
        <v>35</v>
      </c>
      <c r="D120" s="45"/>
      <c r="E120" s="22"/>
      <c r="F120" s="22"/>
      <c r="G120" s="22"/>
      <c r="H120" s="22"/>
      <c r="I120" s="22"/>
      <c r="J120" s="22"/>
      <c r="K120" s="22"/>
      <c r="L120" s="22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1:23" x14ac:dyDescent="0.25">
      <c r="A121" s="27" t="s">
        <v>33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17"/>
      <c r="N121" s="17"/>
      <c r="O121" s="17"/>
      <c r="P121" s="17"/>
      <c r="Q121" s="61"/>
      <c r="R121" s="61"/>
      <c r="S121" s="17"/>
      <c r="T121" s="17"/>
      <c r="U121" s="17"/>
      <c r="V121" s="17"/>
      <c r="W121" s="17"/>
    </row>
    <row r="122" spans="1:23" x14ac:dyDescent="0.25">
      <c r="A122" s="19" t="s">
        <v>49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ht="63" x14ac:dyDescent="0.25">
      <c r="A123" s="32" t="s">
        <v>167</v>
      </c>
      <c r="B123" s="45" t="s">
        <v>268</v>
      </c>
      <c r="C123" s="49" t="s">
        <v>35</v>
      </c>
      <c r="D123" s="45"/>
      <c r="E123" s="22"/>
      <c r="F123" s="22"/>
      <c r="G123" s="22"/>
      <c r="H123" s="22"/>
      <c r="I123" s="22"/>
      <c r="J123" s="22"/>
      <c r="K123" s="22"/>
      <c r="L123" s="22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 x14ac:dyDescent="0.25">
      <c r="A124" s="27" t="s">
        <v>64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1:23" x14ac:dyDescent="0.25">
      <c r="A125" s="27" t="s">
        <v>81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1:23" ht="27" customHeight="1" x14ac:dyDescent="0.25">
      <c r="A126" s="178" t="s">
        <v>188</v>
      </c>
      <c r="B126" s="590" t="s">
        <v>189</v>
      </c>
      <c r="C126" s="657"/>
      <c r="D126" s="657"/>
      <c r="E126" s="657"/>
      <c r="F126" s="657"/>
      <c r="G126" s="657"/>
      <c r="H126" s="657"/>
      <c r="I126" s="657"/>
      <c r="J126" s="657"/>
      <c r="K126" s="657"/>
      <c r="L126" s="45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</row>
    <row r="127" spans="1:23" x14ac:dyDescent="0.25">
      <c r="A127" s="27" t="s">
        <v>190</v>
      </c>
      <c r="B127" s="22"/>
      <c r="C127" s="49"/>
      <c r="D127" s="22"/>
      <c r="E127" s="22"/>
      <c r="F127" s="22"/>
      <c r="G127" s="22"/>
      <c r="H127" s="22"/>
      <c r="I127" s="22"/>
      <c r="J127" s="22"/>
      <c r="K127" s="22"/>
      <c r="L127" s="22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x14ac:dyDescent="0.25">
      <c r="A128" s="27" t="s">
        <v>167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1:23" x14ac:dyDescent="0.25">
      <c r="A129" s="60" t="s">
        <v>191</v>
      </c>
      <c r="B129" s="632" t="s">
        <v>192</v>
      </c>
      <c r="C129" s="658"/>
      <c r="D129" s="658"/>
      <c r="E129" s="659"/>
      <c r="F129" s="659"/>
      <c r="G129" s="659"/>
      <c r="H129" s="659"/>
      <c r="I129" s="633"/>
      <c r="J129" s="660"/>
      <c r="K129" s="22"/>
      <c r="L129" s="22"/>
      <c r="M129" s="62"/>
      <c r="N129" s="17"/>
      <c r="O129" s="12"/>
      <c r="P129" s="17"/>
      <c r="Q129" s="17"/>
      <c r="R129" s="12"/>
      <c r="S129" s="17"/>
      <c r="T129" s="17"/>
      <c r="U129" s="17"/>
      <c r="V129" s="12"/>
      <c r="W129" s="17"/>
    </row>
    <row r="130" spans="1:23" x14ac:dyDescent="0.25">
      <c r="A130" s="27" t="s">
        <v>165</v>
      </c>
      <c r="B130" s="32" t="s">
        <v>193</v>
      </c>
      <c r="C130" s="49" t="s">
        <v>35</v>
      </c>
      <c r="D130" s="32"/>
      <c r="E130" s="22"/>
      <c r="F130" s="22"/>
      <c r="G130" s="22"/>
      <c r="H130" s="22"/>
      <c r="I130" s="22"/>
      <c r="J130" s="22"/>
      <c r="K130" s="22"/>
      <c r="L130" s="22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1:23" ht="31.5" x14ac:dyDescent="0.25">
      <c r="A131" s="19" t="s">
        <v>33</v>
      </c>
      <c r="B131" s="45" t="s">
        <v>194</v>
      </c>
      <c r="C131" s="49" t="s">
        <v>35</v>
      </c>
      <c r="D131" s="45"/>
      <c r="E131" s="22"/>
      <c r="F131" s="22"/>
      <c r="G131" s="22"/>
      <c r="H131" s="22"/>
      <c r="I131" s="22"/>
      <c r="J131" s="22"/>
      <c r="K131" s="22"/>
      <c r="L131" s="22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1:23" x14ac:dyDescent="0.25">
      <c r="A132" s="27">
        <v>2</v>
      </c>
      <c r="B132" s="32" t="s">
        <v>195</v>
      </c>
      <c r="C132" s="49" t="s">
        <v>35</v>
      </c>
      <c r="D132" s="32"/>
      <c r="E132" s="22"/>
      <c r="F132" s="22"/>
      <c r="G132" s="22"/>
      <c r="H132" s="22"/>
      <c r="I132" s="22"/>
      <c r="J132" s="22"/>
      <c r="K132" s="22"/>
      <c r="L132" s="22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1:23" x14ac:dyDescent="0.25">
      <c r="A133" s="27" t="s">
        <v>64</v>
      </c>
      <c r="B133" s="63"/>
      <c r="C133" s="49" t="s">
        <v>35</v>
      </c>
      <c r="D133" s="63"/>
      <c r="E133" s="22"/>
      <c r="F133" s="22"/>
      <c r="G133" s="22"/>
      <c r="H133" s="22"/>
      <c r="I133" s="22"/>
      <c r="J133" s="22"/>
      <c r="K133" s="22"/>
      <c r="L133" s="22"/>
      <c r="M133" s="17"/>
      <c r="N133" s="17"/>
      <c r="O133" s="17"/>
      <c r="P133" s="17"/>
      <c r="Q133" s="17"/>
      <c r="R133" s="12"/>
      <c r="S133" s="17"/>
      <c r="T133" s="17"/>
      <c r="U133" s="17"/>
      <c r="V133" s="17"/>
      <c r="W133" s="17"/>
    </row>
    <row r="134" spans="1:23" ht="21" x14ac:dyDescent="0.25">
      <c r="A134" s="38">
        <v>3</v>
      </c>
      <c r="B134" s="46" t="s">
        <v>196</v>
      </c>
      <c r="C134" s="49" t="s">
        <v>35</v>
      </c>
      <c r="D134" s="32"/>
      <c r="E134" s="22"/>
      <c r="F134" s="22"/>
      <c r="G134" s="22"/>
      <c r="H134" s="22"/>
      <c r="I134" s="22"/>
      <c r="J134" s="22"/>
      <c r="K134" s="22"/>
      <c r="L134" s="22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x14ac:dyDescent="0.25">
      <c r="A135" s="27" t="s">
        <v>197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x14ac:dyDescent="0.25">
      <c r="A136" s="27" t="s">
        <v>123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1:23" ht="15.75" x14ac:dyDescent="0.25">
      <c r="A137" s="179" t="s">
        <v>198</v>
      </c>
      <c r="B137" s="590" t="s">
        <v>199</v>
      </c>
      <c r="C137" s="591"/>
      <c r="D137" s="591"/>
      <c r="E137" s="591"/>
      <c r="F137" s="591"/>
      <c r="G137" s="591"/>
      <c r="H137" s="591"/>
      <c r="I137" s="591"/>
      <c r="J137" s="657"/>
      <c r="K137" s="657"/>
      <c r="L137" s="657"/>
      <c r="M137" s="657"/>
      <c r="N137" s="657"/>
      <c r="O137" s="657"/>
      <c r="P137" s="657"/>
      <c r="Q137" s="657"/>
      <c r="R137" s="657"/>
      <c r="S137" s="657"/>
      <c r="T137" s="657"/>
      <c r="U137" s="657"/>
      <c r="V137" s="657"/>
      <c r="W137" s="592"/>
    </row>
    <row r="138" spans="1:23" x14ac:dyDescent="0.25">
      <c r="A138" s="17"/>
      <c r="B138" s="66"/>
      <c r="C138" s="66"/>
      <c r="D138" s="66"/>
      <c r="E138" s="66"/>
      <c r="F138" s="66"/>
      <c r="G138" s="66"/>
      <c r="H138" s="66"/>
      <c r="I138" s="66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ht="30" customHeight="1" x14ac:dyDescent="0.25">
      <c r="A139" s="179" t="s">
        <v>200</v>
      </c>
      <c r="B139" s="590" t="s">
        <v>201</v>
      </c>
      <c r="C139" s="657"/>
      <c r="D139" s="657"/>
      <c r="E139" s="657"/>
      <c r="F139" s="657"/>
      <c r="G139" s="657"/>
      <c r="H139" s="657"/>
      <c r="I139" s="657"/>
      <c r="J139" s="657"/>
      <c r="K139" s="657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</row>
    <row r="140" spans="1:23" x14ac:dyDescent="0.2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</row>
    <row r="141" spans="1:23" ht="12.75" customHeight="1" x14ac:dyDescent="0.25">
      <c r="A141" s="68" t="s">
        <v>202</v>
      </c>
      <c r="B141" s="68" t="s">
        <v>54</v>
      </c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</row>
    <row r="142" spans="1:23" x14ac:dyDescent="0.25">
      <c r="A142" s="69"/>
      <c r="B142" s="69" t="s">
        <v>271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70">
        <f>SUM(M19+M103+M119+M126+M129+M137+M139+M141)</f>
        <v>4116380</v>
      </c>
      <c r="N142" s="70"/>
      <c r="O142" s="70">
        <f>P142+Q142</f>
        <v>4287188</v>
      </c>
      <c r="P142" s="70">
        <f>P19</f>
        <v>4073130</v>
      </c>
      <c r="Q142" s="70">
        <f t="shared" ref="Q142:W142" si="19">SUM(Q19+Q103+Q119+Q126+Q129+Q137+Q139+Q141)</f>
        <v>214058</v>
      </c>
      <c r="R142" s="70">
        <f t="shared" si="19"/>
        <v>4314737</v>
      </c>
      <c r="S142" s="70">
        <f t="shared" si="19"/>
        <v>4314737</v>
      </c>
      <c r="T142" s="70">
        <f t="shared" si="19"/>
        <v>0</v>
      </c>
      <c r="U142" s="70">
        <f t="shared" si="19"/>
        <v>4431262</v>
      </c>
      <c r="V142" s="70">
        <f t="shared" si="19"/>
        <v>4431262</v>
      </c>
      <c r="W142" s="70">
        <f t="shared" si="19"/>
        <v>0</v>
      </c>
    </row>
    <row r="143" spans="1:23" ht="16.5" customHeight="1" x14ac:dyDescent="0.25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</row>
    <row r="144" spans="1:23" x14ac:dyDescent="0.25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</row>
    <row r="145" spans="1:23" x14ac:dyDescent="0.25">
      <c r="A145" s="75" t="s">
        <v>204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3"/>
      <c r="Q145" s="73"/>
      <c r="R145" s="73"/>
      <c r="S145" s="73"/>
      <c r="T145" s="73"/>
      <c r="U145" s="73"/>
      <c r="V145" s="73"/>
      <c r="W145" s="73"/>
    </row>
    <row r="146" spans="1:23" x14ac:dyDescent="0.25">
      <c r="A146" s="75" t="s">
        <v>205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3"/>
      <c r="Q146" s="73"/>
      <c r="R146" s="73"/>
      <c r="S146" s="73"/>
      <c r="T146" s="73"/>
      <c r="U146" s="73"/>
      <c r="V146" s="73"/>
      <c r="W146" s="73"/>
    </row>
    <row r="147" spans="1:23" ht="15.75" customHeight="1" x14ac:dyDescent="0.25">
      <c r="A147" s="75" t="s">
        <v>206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3"/>
      <c r="Q147" s="73"/>
      <c r="R147" s="73"/>
      <c r="S147" s="73"/>
      <c r="T147" s="73"/>
      <c r="U147" s="73"/>
      <c r="V147" s="73"/>
      <c r="W147" s="73"/>
    </row>
    <row r="148" spans="1:23" x14ac:dyDescent="0.2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</row>
    <row r="149" spans="1:23" ht="12.75" customHeight="1" x14ac:dyDescent="0.25">
      <c r="A149" s="663" t="s">
        <v>7</v>
      </c>
      <c r="B149" s="577" t="s">
        <v>8</v>
      </c>
      <c r="C149" s="577" t="s">
        <v>9</v>
      </c>
      <c r="D149" s="577" t="s">
        <v>10</v>
      </c>
      <c r="E149" s="582" t="s">
        <v>11</v>
      </c>
      <c r="F149" s="583"/>
      <c r="G149" s="583"/>
      <c r="H149" s="76"/>
      <c r="I149" s="584" t="s">
        <v>12</v>
      </c>
      <c r="J149" s="577" t="s">
        <v>13</v>
      </c>
      <c r="K149" s="577" t="s">
        <v>14</v>
      </c>
      <c r="L149" s="77"/>
      <c r="M149" s="78"/>
      <c r="N149" s="78"/>
      <c r="O149" s="78"/>
      <c r="P149" s="78"/>
      <c r="Q149" s="666"/>
      <c r="R149" s="666"/>
      <c r="S149" s="78"/>
      <c r="T149" s="78"/>
      <c r="U149" s="79"/>
      <c r="V149" s="78"/>
      <c r="W149" s="76"/>
    </row>
    <row r="150" spans="1:23" ht="12.75" customHeight="1" x14ac:dyDescent="0.25">
      <c r="A150" s="664"/>
      <c r="B150" s="578"/>
      <c r="C150" s="578"/>
      <c r="D150" s="578"/>
      <c r="E150" s="607" t="s">
        <v>15</v>
      </c>
      <c r="F150" s="608"/>
      <c r="G150" s="608"/>
      <c r="H150" s="609"/>
      <c r="I150" s="585"/>
      <c r="J150" s="578"/>
      <c r="K150" s="578"/>
      <c r="L150" s="667"/>
      <c r="M150" s="668"/>
      <c r="N150" s="668"/>
      <c r="O150" s="668"/>
      <c r="P150" s="668"/>
      <c r="Q150" s="668"/>
      <c r="R150" s="668"/>
      <c r="S150" s="668"/>
      <c r="T150" s="668"/>
      <c r="U150" s="668"/>
      <c r="V150" s="668"/>
      <c r="W150" s="669"/>
    </row>
    <row r="151" spans="1:23" ht="12.75" customHeight="1" x14ac:dyDescent="0.25">
      <c r="A151" s="664"/>
      <c r="B151" s="578"/>
      <c r="C151" s="578"/>
      <c r="D151" s="578"/>
      <c r="E151" s="612" t="s">
        <v>16</v>
      </c>
      <c r="F151" s="612" t="s">
        <v>17</v>
      </c>
      <c r="G151" s="615" t="s">
        <v>18</v>
      </c>
      <c r="H151" s="612" t="s">
        <v>19</v>
      </c>
      <c r="I151" s="585"/>
      <c r="J151" s="578"/>
      <c r="K151" s="578"/>
      <c r="L151" s="598" t="s">
        <v>20</v>
      </c>
      <c r="M151" s="599"/>
      <c r="N151" s="599"/>
      <c r="O151" s="599"/>
      <c r="P151" s="599"/>
      <c r="Q151" s="599"/>
      <c r="R151" s="599"/>
      <c r="S151" s="599"/>
      <c r="T151" s="599"/>
      <c r="U151" s="599"/>
      <c r="V151" s="599"/>
      <c r="W151" s="600"/>
    </row>
    <row r="152" spans="1:23" ht="12.75" customHeight="1" x14ac:dyDescent="0.25">
      <c r="A152" s="664"/>
      <c r="B152" s="578"/>
      <c r="C152" s="578"/>
      <c r="D152" s="578"/>
      <c r="E152" s="613"/>
      <c r="F152" s="613"/>
      <c r="G152" s="616"/>
      <c r="H152" s="613"/>
      <c r="I152" s="585"/>
      <c r="J152" s="578"/>
      <c r="K152" s="578"/>
      <c r="L152" s="577" t="s">
        <v>21</v>
      </c>
      <c r="M152" s="577" t="s">
        <v>207</v>
      </c>
      <c r="N152" s="577" t="s">
        <v>23</v>
      </c>
      <c r="O152" s="587" t="s">
        <v>208</v>
      </c>
      <c r="P152" s="588"/>
      <c r="Q152" s="589"/>
      <c r="R152" s="587" t="s">
        <v>209</v>
      </c>
      <c r="S152" s="588"/>
      <c r="T152" s="589"/>
      <c r="U152" s="670" t="s">
        <v>210</v>
      </c>
      <c r="V152" s="671"/>
      <c r="W152" s="672"/>
    </row>
    <row r="153" spans="1:23" ht="36" customHeight="1" x14ac:dyDescent="0.25">
      <c r="A153" s="665"/>
      <c r="B153" s="579"/>
      <c r="C153" s="579"/>
      <c r="D153" s="579"/>
      <c r="E153" s="614"/>
      <c r="F153" s="614"/>
      <c r="G153" s="617"/>
      <c r="H153" s="614"/>
      <c r="I153" s="586"/>
      <c r="J153" s="579"/>
      <c r="K153" s="579"/>
      <c r="L153" s="579"/>
      <c r="M153" s="579"/>
      <c r="N153" s="579"/>
      <c r="O153" s="12" t="s">
        <v>27</v>
      </c>
      <c r="P153" s="12" t="s">
        <v>28</v>
      </c>
      <c r="Q153" s="12" t="s">
        <v>29</v>
      </c>
      <c r="R153" s="12" t="s">
        <v>27</v>
      </c>
      <c r="S153" s="12" t="s">
        <v>28</v>
      </c>
      <c r="T153" s="12" t="s">
        <v>29</v>
      </c>
      <c r="U153" s="12" t="s">
        <v>27</v>
      </c>
      <c r="V153" s="12" t="s">
        <v>28</v>
      </c>
      <c r="W153" s="12" t="s">
        <v>29</v>
      </c>
    </row>
    <row r="154" spans="1:23" x14ac:dyDescent="0.25">
      <c r="A154" s="12">
        <v>1</v>
      </c>
      <c r="B154" s="12">
        <v>2</v>
      </c>
      <c r="C154" s="12"/>
      <c r="D154" s="12"/>
      <c r="E154" s="12" t="s">
        <v>173</v>
      </c>
      <c r="F154" s="12" t="s">
        <v>177</v>
      </c>
      <c r="G154" s="12">
        <v>5</v>
      </c>
      <c r="H154" s="12">
        <v>6</v>
      </c>
      <c r="I154" s="12">
        <v>7</v>
      </c>
      <c r="J154" s="12">
        <v>8</v>
      </c>
      <c r="K154" s="12">
        <v>9</v>
      </c>
      <c r="L154" s="12">
        <v>10</v>
      </c>
      <c r="M154" s="12">
        <v>11</v>
      </c>
      <c r="N154" s="12">
        <v>12</v>
      </c>
      <c r="O154" s="587" t="s">
        <v>59</v>
      </c>
      <c r="P154" s="588"/>
      <c r="Q154" s="589"/>
      <c r="R154" s="587" t="s">
        <v>211</v>
      </c>
      <c r="S154" s="588"/>
      <c r="T154" s="589"/>
      <c r="U154" s="587" t="s">
        <v>212</v>
      </c>
      <c r="V154" s="588"/>
      <c r="W154" s="589"/>
    </row>
    <row r="155" spans="1:23" ht="15.75" customHeight="1" x14ac:dyDescent="0.25">
      <c r="A155" s="12" t="s">
        <v>30</v>
      </c>
      <c r="B155" s="590" t="s">
        <v>235</v>
      </c>
      <c r="C155" s="591"/>
      <c r="D155" s="591"/>
      <c r="E155" s="591"/>
      <c r="F155" s="591"/>
      <c r="G155" s="591"/>
      <c r="H155" s="662"/>
      <c r="I155" s="17"/>
      <c r="J155" s="17"/>
      <c r="K155" s="17"/>
      <c r="L155" s="17"/>
      <c r="M155" s="80">
        <f t="shared" ref="M155:W155" si="20">SUM(M157+M165+M172+M178+M203)</f>
        <v>64370</v>
      </c>
      <c r="N155" s="80">
        <f t="shared" si="20"/>
        <v>0</v>
      </c>
      <c r="O155" s="80">
        <f t="shared" si="20"/>
        <v>64370</v>
      </c>
      <c r="P155" s="80">
        <f t="shared" si="20"/>
        <v>64370</v>
      </c>
      <c r="Q155" s="80">
        <f t="shared" si="20"/>
        <v>0</v>
      </c>
      <c r="R155" s="80">
        <f t="shared" si="20"/>
        <v>64370</v>
      </c>
      <c r="S155" s="80">
        <f t="shared" si="20"/>
        <v>64370</v>
      </c>
      <c r="T155" s="80">
        <f t="shared" si="20"/>
        <v>0</v>
      </c>
      <c r="U155" s="80">
        <f t="shared" si="20"/>
        <v>64370</v>
      </c>
      <c r="V155" s="80">
        <f t="shared" si="20"/>
        <v>64370</v>
      </c>
      <c r="W155" s="80">
        <f t="shared" si="20"/>
        <v>0</v>
      </c>
    </row>
    <row r="156" spans="1:23" x14ac:dyDescent="0.25">
      <c r="A156" s="17"/>
      <c r="B156" s="670"/>
      <c r="C156" s="671"/>
      <c r="D156" s="671"/>
      <c r="E156" s="671"/>
      <c r="F156" s="671"/>
      <c r="G156" s="672"/>
      <c r="H156" s="17"/>
      <c r="I156" s="673"/>
      <c r="J156" s="674"/>
      <c r="K156" s="17"/>
      <c r="L156" s="17"/>
      <c r="M156" s="17"/>
      <c r="N156" s="17"/>
      <c r="O156" s="23"/>
      <c r="P156" s="23"/>
      <c r="Q156" s="23"/>
      <c r="R156" s="23"/>
      <c r="S156" s="23"/>
      <c r="T156" s="23"/>
      <c r="U156" s="23"/>
      <c r="V156" s="23"/>
      <c r="W156" s="23"/>
    </row>
    <row r="157" spans="1:23" ht="12.75" customHeight="1" x14ac:dyDescent="0.25">
      <c r="A157" s="590" t="s">
        <v>32</v>
      </c>
      <c r="B157" s="591"/>
      <c r="C157" s="591"/>
      <c r="D157" s="591"/>
      <c r="E157" s="591"/>
      <c r="F157" s="591"/>
      <c r="G157" s="591"/>
      <c r="H157" s="591"/>
      <c r="I157" s="591"/>
      <c r="J157" s="591"/>
      <c r="K157" s="591"/>
      <c r="L157" s="17"/>
      <c r="M157" s="17"/>
      <c r="N157" s="17"/>
      <c r="O157" s="23"/>
      <c r="P157" s="23"/>
      <c r="Q157" s="23"/>
      <c r="R157" s="23"/>
      <c r="S157" s="23"/>
      <c r="T157" s="23"/>
      <c r="U157" s="23"/>
      <c r="V157" s="23"/>
      <c r="W157" s="23"/>
    </row>
    <row r="158" spans="1:23" ht="22.5" x14ac:dyDescent="0.25">
      <c r="A158" s="12" t="s">
        <v>33</v>
      </c>
      <c r="B158" s="30" t="s">
        <v>34</v>
      </c>
      <c r="C158" s="81" t="s">
        <v>35</v>
      </c>
      <c r="D158" s="30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23"/>
      <c r="P158" s="23"/>
      <c r="Q158" s="23"/>
      <c r="R158" s="23"/>
      <c r="S158" s="23"/>
      <c r="T158" s="23"/>
      <c r="U158" s="23"/>
      <c r="V158" s="23"/>
      <c r="W158" s="23"/>
    </row>
    <row r="159" spans="1:23" x14ac:dyDescent="0.25">
      <c r="A159" s="12" t="s">
        <v>214</v>
      </c>
      <c r="B159" s="30"/>
      <c r="C159" s="81"/>
      <c r="D159" s="30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23"/>
      <c r="P159" s="23"/>
      <c r="Q159" s="23"/>
      <c r="R159" s="23"/>
      <c r="S159" s="23"/>
      <c r="T159" s="23"/>
      <c r="U159" s="23"/>
      <c r="V159" s="23"/>
      <c r="W159" s="23"/>
    </row>
    <row r="160" spans="1:23" ht="33.75" x14ac:dyDescent="0.25">
      <c r="A160" s="19" t="s">
        <v>49</v>
      </c>
      <c r="B160" s="30" t="s">
        <v>50</v>
      </c>
      <c r="C160" s="81" t="s">
        <v>35</v>
      </c>
      <c r="D160" s="30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23"/>
      <c r="P160" s="23"/>
      <c r="Q160" s="23"/>
      <c r="R160" s="23"/>
      <c r="S160" s="23"/>
      <c r="T160" s="23"/>
      <c r="U160" s="23"/>
      <c r="V160" s="23"/>
      <c r="W160" s="23"/>
    </row>
    <row r="161" spans="1:23" x14ac:dyDescent="0.25">
      <c r="A161" s="12" t="s">
        <v>52</v>
      </c>
      <c r="B161" s="30"/>
      <c r="C161" s="81"/>
      <c r="D161" s="30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23"/>
      <c r="P161" s="23"/>
      <c r="Q161" s="23"/>
      <c r="R161" s="23"/>
      <c r="S161" s="23"/>
      <c r="T161" s="23"/>
      <c r="U161" s="23"/>
      <c r="V161" s="23"/>
      <c r="W161" s="23"/>
    </row>
    <row r="162" spans="1:23" x14ac:dyDescent="0.25">
      <c r="A162" s="12" t="s">
        <v>53</v>
      </c>
      <c r="B162" s="30" t="s">
        <v>54</v>
      </c>
      <c r="C162" s="81" t="s">
        <v>35</v>
      </c>
      <c r="D162" s="30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23"/>
      <c r="P162" s="23"/>
      <c r="Q162" s="23"/>
      <c r="R162" s="23"/>
      <c r="S162" s="23"/>
      <c r="T162" s="23"/>
      <c r="U162" s="23"/>
      <c r="V162" s="23"/>
      <c r="W162" s="23"/>
    </row>
    <row r="163" spans="1:23" x14ac:dyDescent="0.25">
      <c r="A163" s="12" t="s">
        <v>55</v>
      </c>
      <c r="B163" s="30"/>
      <c r="C163" s="30"/>
      <c r="D163" s="30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23"/>
      <c r="P163" s="23"/>
      <c r="Q163" s="23"/>
      <c r="R163" s="23"/>
      <c r="S163" s="23"/>
      <c r="T163" s="23"/>
      <c r="U163" s="23"/>
      <c r="V163" s="23"/>
      <c r="W163" s="23"/>
    </row>
    <row r="164" spans="1:23" x14ac:dyDescent="0.25">
      <c r="A164" s="12"/>
      <c r="B164" s="30"/>
      <c r="C164" s="30"/>
      <c r="D164" s="30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23"/>
      <c r="P164" s="23"/>
      <c r="Q164" s="23"/>
      <c r="R164" s="23"/>
      <c r="S164" s="23"/>
      <c r="T164" s="23"/>
      <c r="U164" s="23"/>
      <c r="V164" s="23"/>
      <c r="W164" s="23"/>
    </row>
    <row r="165" spans="1:23" ht="12.75" customHeight="1" x14ac:dyDescent="0.25">
      <c r="A165" s="590" t="s">
        <v>63</v>
      </c>
      <c r="B165" s="591"/>
      <c r="C165" s="591"/>
      <c r="D165" s="591"/>
      <c r="E165" s="591"/>
      <c r="F165" s="591"/>
      <c r="G165" s="591"/>
      <c r="H165" s="591"/>
      <c r="I165" s="591"/>
      <c r="J165" s="591"/>
      <c r="K165" s="662"/>
      <c r="L165" s="17"/>
      <c r="M165" s="80">
        <f>SUM(M166+M168+M170)</f>
        <v>64370</v>
      </c>
      <c r="N165" s="80">
        <f t="shared" ref="N165:W165" si="21">SUM(N166+N168+N170)</f>
        <v>0</v>
      </c>
      <c r="O165" s="18">
        <f t="shared" si="21"/>
        <v>64370</v>
      </c>
      <c r="P165" s="18">
        <f t="shared" si="21"/>
        <v>64370</v>
      </c>
      <c r="Q165" s="18">
        <f t="shared" si="21"/>
        <v>0</v>
      </c>
      <c r="R165" s="18">
        <f t="shared" si="21"/>
        <v>64370</v>
      </c>
      <c r="S165" s="18">
        <f t="shared" si="21"/>
        <v>64370</v>
      </c>
      <c r="T165" s="18">
        <f t="shared" si="21"/>
        <v>0</v>
      </c>
      <c r="U165" s="18">
        <f t="shared" si="21"/>
        <v>64370</v>
      </c>
      <c r="V165" s="18">
        <f t="shared" si="21"/>
        <v>64370</v>
      </c>
      <c r="W165" s="18">
        <f t="shared" si="21"/>
        <v>0</v>
      </c>
    </row>
    <row r="166" spans="1:23" ht="22.5" x14ac:dyDescent="0.25">
      <c r="A166" s="38" t="s">
        <v>64</v>
      </c>
      <c r="B166" s="30" t="s">
        <v>215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>
        <f>SUM(M167)</f>
        <v>44048</v>
      </c>
      <c r="N166" s="17"/>
      <c r="O166" s="17">
        <f t="shared" ref="O166:W166" si="22">SUM(O167)</f>
        <v>44048</v>
      </c>
      <c r="P166" s="17">
        <f t="shared" si="22"/>
        <v>44048</v>
      </c>
      <c r="Q166" s="17">
        <f t="shared" si="22"/>
        <v>0</v>
      </c>
      <c r="R166" s="17">
        <f t="shared" si="22"/>
        <v>44048</v>
      </c>
      <c r="S166" s="17">
        <f t="shared" si="22"/>
        <v>44048</v>
      </c>
      <c r="T166" s="17">
        <f t="shared" si="22"/>
        <v>0</v>
      </c>
      <c r="U166" s="17">
        <f t="shared" si="22"/>
        <v>44048</v>
      </c>
      <c r="V166" s="17">
        <f t="shared" si="22"/>
        <v>44048</v>
      </c>
      <c r="W166" s="17">
        <f t="shared" si="22"/>
        <v>0</v>
      </c>
    </row>
    <row r="167" spans="1:23" ht="45" customHeight="1" x14ac:dyDescent="0.25">
      <c r="A167" s="38" t="s">
        <v>216</v>
      </c>
      <c r="B167" s="30" t="s">
        <v>217</v>
      </c>
      <c r="C167" s="17"/>
      <c r="D167" s="17"/>
      <c r="E167" s="22" t="s">
        <v>119</v>
      </c>
      <c r="F167" s="22" t="s">
        <v>68</v>
      </c>
      <c r="G167" s="22" t="s">
        <v>218</v>
      </c>
      <c r="H167" s="22" t="s">
        <v>44</v>
      </c>
      <c r="I167" s="624" t="s">
        <v>314</v>
      </c>
      <c r="J167" s="799" t="s">
        <v>308</v>
      </c>
      <c r="K167" s="17"/>
      <c r="L167" s="17"/>
      <c r="M167" s="17">
        <v>44048</v>
      </c>
      <c r="N167" s="17"/>
      <c r="O167" s="17">
        <f>SUM(P167:Q167)</f>
        <v>44048</v>
      </c>
      <c r="P167" s="17">
        <f>M167</f>
        <v>44048</v>
      </c>
      <c r="Q167" s="17">
        <v>0</v>
      </c>
      <c r="R167" s="17">
        <f>SUM(S167:T167)</f>
        <v>44048</v>
      </c>
      <c r="S167" s="17">
        <f>P167</f>
        <v>44048</v>
      </c>
      <c r="T167" s="17">
        <v>0</v>
      </c>
      <c r="U167" s="17">
        <f>SUM(V167:W167)</f>
        <v>44048</v>
      </c>
      <c r="V167" s="17">
        <f>S167</f>
        <v>44048</v>
      </c>
      <c r="W167" s="17">
        <v>0</v>
      </c>
    </row>
    <row r="168" spans="1:23" ht="36.75" customHeight="1" x14ac:dyDescent="0.25">
      <c r="A168" s="27" t="s">
        <v>81</v>
      </c>
      <c r="B168" s="30" t="s">
        <v>219</v>
      </c>
      <c r="C168" s="17"/>
      <c r="D168" s="17"/>
      <c r="E168" s="22" t="s">
        <v>119</v>
      </c>
      <c r="F168" s="22" t="s">
        <v>68</v>
      </c>
      <c r="G168" s="22" t="s">
        <v>218</v>
      </c>
      <c r="H168" s="22" t="s">
        <v>51</v>
      </c>
      <c r="I168" s="694"/>
      <c r="J168" s="800"/>
      <c r="K168" s="17"/>
      <c r="L168" s="17"/>
      <c r="M168" s="17">
        <f>SUM(M169)</f>
        <v>20322</v>
      </c>
      <c r="N168" s="17"/>
      <c r="O168" s="23">
        <f t="shared" ref="O168:W168" si="23">SUM(O169)</f>
        <v>20322</v>
      </c>
      <c r="P168" s="23">
        <f t="shared" si="23"/>
        <v>20322</v>
      </c>
      <c r="Q168" s="23">
        <f t="shared" si="23"/>
        <v>0</v>
      </c>
      <c r="R168" s="23">
        <f t="shared" si="23"/>
        <v>20322</v>
      </c>
      <c r="S168" s="23">
        <f t="shared" si="23"/>
        <v>20322</v>
      </c>
      <c r="T168" s="23">
        <f t="shared" si="23"/>
        <v>0</v>
      </c>
      <c r="U168" s="23">
        <f t="shared" si="23"/>
        <v>20322</v>
      </c>
      <c r="V168" s="23">
        <f t="shared" si="23"/>
        <v>20322</v>
      </c>
      <c r="W168" s="23">
        <f t="shared" si="23"/>
        <v>0</v>
      </c>
    </row>
    <row r="169" spans="1:23" ht="45" x14ac:dyDescent="0.25">
      <c r="A169" s="38" t="s">
        <v>83</v>
      </c>
      <c r="B169" s="30" t="s">
        <v>217</v>
      </c>
      <c r="C169" s="17"/>
      <c r="D169" s="17"/>
      <c r="E169" s="22" t="s">
        <v>119</v>
      </c>
      <c r="F169" s="22" t="s">
        <v>68</v>
      </c>
      <c r="G169" s="22" t="s">
        <v>218</v>
      </c>
      <c r="H169" s="22" t="s">
        <v>51</v>
      </c>
      <c r="I169" s="694"/>
      <c r="J169" s="800"/>
      <c r="K169" s="17"/>
      <c r="L169" s="17"/>
      <c r="M169" s="17">
        <v>20322</v>
      </c>
      <c r="N169" s="17"/>
      <c r="O169" s="23">
        <f>SUM(P169:Q169)</f>
        <v>20322</v>
      </c>
      <c r="P169" s="23">
        <f>M169</f>
        <v>20322</v>
      </c>
      <c r="Q169" s="23">
        <v>0</v>
      </c>
      <c r="R169" s="23">
        <f>SUM(S169:T169)</f>
        <v>20322</v>
      </c>
      <c r="S169" s="23">
        <f>P169</f>
        <v>20322</v>
      </c>
      <c r="T169" s="23">
        <v>0</v>
      </c>
      <c r="U169" s="23">
        <f>SUM(V169:W169)</f>
        <v>20322</v>
      </c>
      <c r="V169" s="23">
        <f>S169</f>
        <v>20322</v>
      </c>
      <c r="W169" s="23">
        <v>0</v>
      </c>
    </row>
    <row r="170" spans="1:23" ht="12.75" customHeight="1" x14ac:dyDescent="0.25">
      <c r="A170" s="38" t="s">
        <v>85</v>
      </c>
      <c r="B170" s="38" t="s">
        <v>54</v>
      </c>
      <c r="C170" s="17"/>
      <c r="D170" s="17"/>
      <c r="E170" s="22"/>
      <c r="F170" s="22"/>
      <c r="G170" s="22"/>
      <c r="H170" s="22"/>
      <c r="I170" s="694"/>
      <c r="J170" s="800"/>
      <c r="K170" s="17"/>
      <c r="L170" s="17"/>
      <c r="M170" s="17"/>
      <c r="N170" s="17"/>
      <c r="O170" s="23"/>
      <c r="P170" s="23"/>
      <c r="Q170" s="23"/>
      <c r="R170" s="23"/>
      <c r="S170" s="23"/>
      <c r="T170" s="23"/>
      <c r="U170" s="23"/>
      <c r="V170" s="23"/>
      <c r="W170" s="23"/>
    </row>
    <row r="171" spans="1:23" ht="45" x14ac:dyDescent="0.25">
      <c r="A171" s="38" t="s">
        <v>86</v>
      </c>
      <c r="B171" s="30" t="s">
        <v>217</v>
      </c>
      <c r="C171" s="17"/>
      <c r="D171" s="17"/>
      <c r="E171" s="22"/>
      <c r="F171" s="22"/>
      <c r="G171" s="22"/>
      <c r="H171" s="22"/>
      <c r="I171" s="625"/>
      <c r="J171" s="801"/>
      <c r="K171" s="17"/>
      <c r="L171" s="17"/>
      <c r="M171" s="17"/>
      <c r="N171" s="17"/>
      <c r="O171" s="23"/>
      <c r="P171" s="23"/>
      <c r="Q171" s="23"/>
      <c r="R171" s="23"/>
      <c r="S171" s="23"/>
      <c r="T171" s="23"/>
      <c r="U171" s="23"/>
      <c r="V171" s="23"/>
      <c r="W171" s="23"/>
    </row>
    <row r="172" spans="1:23" ht="36.75" customHeight="1" x14ac:dyDescent="0.25">
      <c r="A172" s="675" t="s">
        <v>220</v>
      </c>
      <c r="B172" s="657"/>
      <c r="C172" s="657"/>
      <c r="D172" s="657"/>
      <c r="E172" s="657"/>
      <c r="F172" s="657"/>
      <c r="G172" s="657"/>
      <c r="H172" s="657"/>
      <c r="I172" s="657"/>
      <c r="J172" s="657"/>
      <c r="K172" s="657"/>
      <c r="L172" s="46"/>
      <c r="M172" s="46"/>
      <c r="N172" s="46"/>
      <c r="O172" s="82"/>
      <c r="P172" s="82"/>
      <c r="Q172" s="82"/>
      <c r="R172" s="82"/>
      <c r="S172" s="82"/>
      <c r="T172" s="82"/>
      <c r="U172" s="82"/>
      <c r="V172" s="82"/>
      <c r="W172" s="82"/>
    </row>
    <row r="173" spans="1:23" ht="45" x14ac:dyDescent="0.25">
      <c r="A173" s="34" t="s">
        <v>89</v>
      </c>
      <c r="B173" s="30" t="s">
        <v>90</v>
      </c>
      <c r="C173" s="65"/>
      <c r="D173" s="65"/>
      <c r="E173" s="65"/>
      <c r="F173" s="65"/>
      <c r="G173" s="65"/>
      <c r="H173" s="65"/>
      <c r="I173" s="65"/>
      <c r="J173" s="65"/>
      <c r="K173" s="65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</row>
    <row r="174" spans="1:23" x14ac:dyDescent="0.25">
      <c r="A174" s="84" t="s">
        <v>91</v>
      </c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</row>
    <row r="175" spans="1:23" x14ac:dyDescent="0.25">
      <c r="A175" s="84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</row>
    <row r="176" spans="1:23" ht="22.5" x14ac:dyDescent="0.25">
      <c r="A176" s="27" t="s">
        <v>175</v>
      </c>
      <c r="B176" s="20" t="s">
        <v>124</v>
      </c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1:23" x14ac:dyDescent="0.25">
      <c r="A177" s="38" t="s">
        <v>221</v>
      </c>
      <c r="B177" s="30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1:23" ht="34.5" customHeight="1" x14ac:dyDescent="0.25">
      <c r="A178" s="590" t="s">
        <v>222</v>
      </c>
      <c r="B178" s="657"/>
      <c r="C178" s="657"/>
      <c r="D178" s="657"/>
      <c r="E178" s="657"/>
      <c r="F178" s="657"/>
      <c r="G178" s="657"/>
      <c r="H178" s="657"/>
      <c r="I178" s="657"/>
      <c r="J178" s="657"/>
      <c r="K178" s="657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</row>
    <row r="179" spans="1:23" x14ac:dyDescent="0.25">
      <c r="A179" s="64" t="s">
        <v>126</v>
      </c>
      <c r="B179" s="64" t="s">
        <v>127</v>
      </c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1:23" ht="67.5" x14ac:dyDescent="0.25">
      <c r="A180" s="27" t="s">
        <v>128</v>
      </c>
      <c r="B180" s="84" t="s">
        <v>129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1:23" x14ac:dyDescent="0.25">
      <c r="A181" s="38" t="s">
        <v>130</v>
      </c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1:23" x14ac:dyDescent="0.25">
      <c r="A182" s="38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 ht="22.5" x14ac:dyDescent="0.25">
      <c r="A183" s="27" t="s">
        <v>131</v>
      </c>
      <c r="B183" s="30" t="s">
        <v>132</v>
      </c>
      <c r="C183" s="85" t="s">
        <v>35</v>
      </c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1:23" x14ac:dyDescent="0.25">
      <c r="A184" s="38" t="s">
        <v>133</v>
      </c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 x14ac:dyDescent="0.25">
      <c r="A185" s="38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1:23" ht="22.5" x14ac:dyDescent="0.25">
      <c r="A186" s="27" t="s">
        <v>329</v>
      </c>
      <c r="B186" s="20" t="s">
        <v>135</v>
      </c>
      <c r="C186" s="85" t="s">
        <v>35</v>
      </c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1:23" x14ac:dyDescent="0.25">
      <c r="A187" s="38" t="s">
        <v>136</v>
      </c>
      <c r="B187" s="30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x14ac:dyDescent="0.25">
      <c r="A188" s="38" t="s">
        <v>137</v>
      </c>
      <c r="B188" s="64" t="s">
        <v>138</v>
      </c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ht="67.5" x14ac:dyDescent="0.25">
      <c r="A189" s="27" t="s">
        <v>139</v>
      </c>
      <c r="B189" s="84" t="s">
        <v>140</v>
      </c>
      <c r="C189" s="38"/>
      <c r="D189" s="38"/>
      <c r="E189" s="38"/>
      <c r="F189" s="38"/>
      <c r="G189" s="38"/>
      <c r="H189" s="38"/>
      <c r="I189" s="38"/>
      <c r="J189" s="38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1:23" x14ac:dyDescent="0.25">
      <c r="A190" s="38" t="s">
        <v>130</v>
      </c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1:23" ht="12.75" customHeight="1" x14ac:dyDescent="0.25">
      <c r="A191" s="38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 ht="22.5" x14ac:dyDescent="0.25">
      <c r="A192" s="27" t="s">
        <v>141</v>
      </c>
      <c r="B192" s="30" t="s">
        <v>223</v>
      </c>
      <c r="C192" s="85" t="s">
        <v>35</v>
      </c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1:23" x14ac:dyDescent="0.25">
      <c r="A193" s="38" t="s">
        <v>143</v>
      </c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1:23" hidden="1" x14ac:dyDescent="0.25">
      <c r="A194" s="38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1:23" ht="27.75" customHeight="1" x14ac:dyDescent="0.25">
      <c r="A195" s="27" t="s">
        <v>144</v>
      </c>
      <c r="B195" s="30" t="s">
        <v>145</v>
      </c>
      <c r="C195" s="85" t="s">
        <v>35</v>
      </c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1:23" x14ac:dyDescent="0.25">
      <c r="A196" s="38" t="s">
        <v>146</v>
      </c>
      <c r="B196" s="30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 x14ac:dyDescent="0.25">
      <c r="A197" s="38"/>
      <c r="B197" s="30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1:23" ht="15.75" customHeight="1" x14ac:dyDescent="0.25">
      <c r="A198" s="38"/>
      <c r="B198" s="30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 ht="12.75" customHeight="1" x14ac:dyDescent="0.25">
      <c r="A199" s="64" t="s">
        <v>147</v>
      </c>
      <c r="B199" s="590" t="s">
        <v>148</v>
      </c>
      <c r="C199" s="591"/>
      <c r="D199" s="591"/>
      <c r="E199" s="626"/>
      <c r="F199" s="626"/>
      <c r="G199" s="626"/>
      <c r="H199" s="626"/>
      <c r="I199" s="676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x14ac:dyDescent="0.25">
      <c r="A200" s="38" t="s">
        <v>149</v>
      </c>
      <c r="B200" s="30"/>
      <c r="C200" s="85" t="s">
        <v>35</v>
      </c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1:23" x14ac:dyDescent="0.25">
      <c r="A201" s="38" t="s">
        <v>150</v>
      </c>
      <c r="B201" s="30"/>
      <c r="C201" s="85" t="s">
        <v>35</v>
      </c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1:23" hidden="1" x14ac:dyDescent="0.25">
      <c r="A202" s="38"/>
      <c r="B202" s="17"/>
      <c r="C202" s="52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23" ht="36" customHeight="1" x14ac:dyDescent="0.25">
      <c r="A203" s="590" t="s">
        <v>224</v>
      </c>
      <c r="B203" s="657"/>
      <c r="C203" s="657"/>
      <c r="D203" s="657"/>
      <c r="E203" s="657"/>
      <c r="F203" s="657"/>
      <c r="G203" s="657"/>
      <c r="H203" s="657"/>
      <c r="I203" s="657"/>
      <c r="J203" s="657"/>
      <c r="K203" s="8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</row>
    <row r="204" spans="1:23" x14ac:dyDescent="0.25">
      <c r="A204" s="38" t="s">
        <v>152</v>
      </c>
      <c r="B204" s="17"/>
      <c r="C204" s="52" t="s">
        <v>35</v>
      </c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</row>
    <row r="205" spans="1:23" x14ac:dyDescent="0.25">
      <c r="A205" s="38" t="s">
        <v>153</v>
      </c>
      <c r="B205" s="17"/>
      <c r="C205" s="52" t="s">
        <v>35</v>
      </c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23" ht="25.5" customHeight="1" x14ac:dyDescent="0.25">
      <c r="A206" s="590" t="s">
        <v>225</v>
      </c>
      <c r="B206" s="650"/>
      <c r="C206" s="650"/>
      <c r="D206" s="650"/>
      <c r="E206" s="650"/>
      <c r="F206" s="650"/>
      <c r="G206" s="650"/>
      <c r="H206" s="650"/>
      <c r="I206" s="650"/>
      <c r="J206" s="650"/>
      <c r="K206" s="650"/>
      <c r="L206" s="651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</row>
    <row r="207" spans="1:23" ht="22.5" x14ac:dyDescent="0.25">
      <c r="A207" s="177" t="s">
        <v>155</v>
      </c>
      <c r="B207" s="30" t="s">
        <v>156</v>
      </c>
      <c r="C207" s="52"/>
      <c r="D207" s="17"/>
      <c r="E207" s="17"/>
      <c r="F207" s="17"/>
      <c r="G207" s="17"/>
      <c r="H207" s="17"/>
      <c r="I207" s="17"/>
      <c r="J207" s="17"/>
      <c r="K207" s="17"/>
      <c r="L207" s="8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</row>
    <row r="208" spans="1:23" ht="15.75" customHeight="1" x14ac:dyDescent="0.25">
      <c r="A208" s="178" t="s">
        <v>163</v>
      </c>
      <c r="B208" s="590" t="s">
        <v>164</v>
      </c>
      <c r="C208" s="591"/>
      <c r="D208" s="591"/>
      <c r="E208" s="591"/>
      <c r="F208" s="591"/>
      <c r="G208" s="591"/>
      <c r="H208" s="591"/>
      <c r="I208" s="591"/>
      <c r="J208" s="591"/>
      <c r="K208" s="591"/>
      <c r="L208" s="662"/>
      <c r="M208" s="12"/>
      <c r="N208" s="17"/>
      <c r="O208" s="17"/>
      <c r="P208" s="17"/>
      <c r="Q208" s="17"/>
      <c r="R208" s="17"/>
      <c r="S208" s="17"/>
      <c r="T208" s="17"/>
      <c r="U208" s="17"/>
      <c r="V208" s="17"/>
      <c r="W208" s="17"/>
    </row>
    <row r="209" spans="1:23" ht="31.5" x14ac:dyDescent="0.25">
      <c r="A209" s="38" t="s">
        <v>165</v>
      </c>
      <c r="B209" s="46" t="s">
        <v>166</v>
      </c>
      <c r="C209" s="88" t="s">
        <v>35</v>
      </c>
      <c r="D209" s="64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1:23" x14ac:dyDescent="0.25">
      <c r="A210" s="12" t="s">
        <v>33</v>
      </c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 x14ac:dyDescent="0.25">
      <c r="A211" s="38" t="s">
        <v>49</v>
      </c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</row>
    <row r="212" spans="1:23" ht="42" x14ac:dyDescent="0.25">
      <c r="A212" s="38" t="s">
        <v>167</v>
      </c>
      <c r="B212" s="46" t="s">
        <v>168</v>
      </c>
      <c r="C212" s="85" t="s">
        <v>35</v>
      </c>
      <c r="D212" s="85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</row>
    <row r="213" spans="1:23" x14ac:dyDescent="0.25">
      <c r="A213" s="38" t="s">
        <v>64</v>
      </c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</row>
    <row r="214" spans="1:23" x14ac:dyDescent="0.25">
      <c r="A214" s="38" t="s">
        <v>171</v>
      </c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</row>
    <row r="215" spans="1:23" ht="31.5" x14ac:dyDescent="0.25">
      <c r="A215" s="64" t="s">
        <v>173</v>
      </c>
      <c r="B215" s="46" t="s">
        <v>174</v>
      </c>
      <c r="C215" s="85" t="s">
        <v>35</v>
      </c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</row>
    <row r="216" spans="1:23" ht="15.75" customHeight="1" x14ac:dyDescent="0.25">
      <c r="A216" s="38" t="s">
        <v>175</v>
      </c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</row>
    <row r="217" spans="1:23" x14ac:dyDescent="0.25">
      <c r="A217" s="38" t="s">
        <v>176</v>
      </c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1:23" x14ac:dyDescent="0.25">
      <c r="A218" s="64" t="s">
        <v>177</v>
      </c>
      <c r="B218" s="64" t="s">
        <v>178</v>
      </c>
      <c r="C218" s="85" t="s">
        <v>35</v>
      </c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1:23" x14ac:dyDescent="0.25">
      <c r="A219" s="38" t="s">
        <v>179</v>
      </c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 x14ac:dyDescent="0.25">
      <c r="A220" s="38" t="s">
        <v>180</v>
      </c>
      <c r="B220" s="64" t="s">
        <v>181</v>
      </c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1:23" x14ac:dyDescent="0.25">
      <c r="A221" s="38" t="s">
        <v>182</v>
      </c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x14ac:dyDescent="0.25">
      <c r="A222" s="64" t="s">
        <v>183</v>
      </c>
      <c r="B222" s="64" t="s">
        <v>184</v>
      </c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1:23" ht="11.25" customHeight="1" x14ac:dyDescent="0.25">
      <c r="A223" s="38" t="s">
        <v>185</v>
      </c>
      <c r="B223" s="17"/>
      <c r="C223" s="17"/>
      <c r="D223" s="17"/>
      <c r="E223" s="17"/>
      <c r="F223" s="17"/>
      <c r="G223" s="17"/>
      <c r="H223" s="17"/>
      <c r="I223" s="17"/>
      <c r="J223" s="86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1:23" ht="30" customHeight="1" x14ac:dyDescent="0.25">
      <c r="A224" s="178" t="s">
        <v>186</v>
      </c>
      <c r="B224" s="590" t="s">
        <v>328</v>
      </c>
      <c r="C224" s="657"/>
      <c r="D224" s="657"/>
      <c r="E224" s="657"/>
      <c r="F224" s="657"/>
      <c r="G224" s="657"/>
      <c r="H224" s="657"/>
      <c r="I224" s="657"/>
      <c r="J224" s="657"/>
      <c r="K224" s="657"/>
      <c r="L224" s="8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</row>
    <row r="225" spans="1:23" ht="31.5" x14ac:dyDescent="0.25">
      <c r="A225" s="64" t="s">
        <v>165</v>
      </c>
      <c r="B225" s="46" t="s">
        <v>267</v>
      </c>
      <c r="C225" s="85" t="s">
        <v>35</v>
      </c>
      <c r="D225" s="46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</row>
    <row r="226" spans="1:23" ht="15.75" customHeight="1" x14ac:dyDescent="0.25">
      <c r="A226" s="38" t="s">
        <v>33</v>
      </c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61"/>
      <c r="R226" s="61"/>
      <c r="S226" s="17"/>
      <c r="T226" s="17"/>
      <c r="U226" s="17"/>
      <c r="V226" s="17"/>
      <c r="W226" s="17"/>
    </row>
    <row r="227" spans="1:23" x14ac:dyDescent="0.25">
      <c r="A227" s="12" t="s">
        <v>49</v>
      </c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 ht="63" x14ac:dyDescent="0.25">
      <c r="A228" s="64" t="s">
        <v>167</v>
      </c>
      <c r="B228" s="46" t="s">
        <v>268</v>
      </c>
      <c r="C228" s="85" t="s">
        <v>35</v>
      </c>
      <c r="D228" s="46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</row>
    <row r="229" spans="1:23" x14ac:dyDescent="0.25">
      <c r="A229" s="38" t="s">
        <v>64</v>
      </c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</row>
    <row r="230" spans="1:23" x14ac:dyDescent="0.25">
      <c r="A230" s="38" t="s">
        <v>81</v>
      </c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</row>
    <row r="231" spans="1:23" ht="25.5" customHeight="1" x14ac:dyDescent="0.25">
      <c r="A231" s="178" t="s">
        <v>188</v>
      </c>
      <c r="B231" s="590" t="s">
        <v>189</v>
      </c>
      <c r="C231" s="657"/>
      <c r="D231" s="657"/>
      <c r="E231" s="657"/>
      <c r="F231" s="657"/>
      <c r="G231" s="657"/>
      <c r="H231" s="657"/>
      <c r="I231" s="657"/>
      <c r="J231" s="657"/>
      <c r="K231" s="657"/>
      <c r="L231" s="657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</row>
    <row r="232" spans="1:23" x14ac:dyDescent="0.25">
      <c r="A232" s="38" t="s">
        <v>190</v>
      </c>
      <c r="B232" s="17"/>
      <c r="C232" s="85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</row>
    <row r="233" spans="1:23" x14ac:dyDescent="0.25">
      <c r="A233" s="38" t="s">
        <v>167</v>
      </c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</row>
    <row r="234" spans="1:23" ht="15.75" customHeight="1" x14ac:dyDescent="0.25">
      <c r="A234" s="88" t="s">
        <v>191</v>
      </c>
      <c r="B234" s="590" t="s">
        <v>192</v>
      </c>
      <c r="C234" s="591"/>
      <c r="D234" s="591"/>
      <c r="E234" s="591"/>
      <c r="F234" s="591"/>
      <c r="G234" s="591"/>
      <c r="H234" s="591"/>
      <c r="I234" s="591"/>
      <c r="J234" s="662"/>
      <c r="K234" s="17"/>
      <c r="L234" s="17"/>
      <c r="M234" s="62"/>
      <c r="N234" s="17"/>
      <c r="O234" s="12"/>
      <c r="P234" s="17"/>
      <c r="Q234" s="17"/>
      <c r="R234" s="12"/>
      <c r="S234" s="17"/>
      <c r="T234" s="17"/>
      <c r="U234" s="17"/>
      <c r="V234" s="12"/>
      <c r="W234" s="17"/>
    </row>
    <row r="235" spans="1:23" x14ac:dyDescent="0.25">
      <c r="A235" s="38" t="s">
        <v>165</v>
      </c>
      <c r="B235" s="64" t="s">
        <v>193</v>
      </c>
      <c r="C235" s="85" t="s">
        <v>35</v>
      </c>
      <c r="D235" s="64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</row>
    <row r="236" spans="1:23" ht="24" customHeight="1" x14ac:dyDescent="0.25">
      <c r="A236" s="12" t="s">
        <v>33</v>
      </c>
      <c r="B236" s="46" t="s">
        <v>194</v>
      </c>
      <c r="C236" s="85" t="s">
        <v>35</v>
      </c>
      <c r="D236" s="46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</row>
    <row r="237" spans="1:23" x14ac:dyDescent="0.25">
      <c r="A237" s="38">
        <v>2</v>
      </c>
      <c r="B237" s="64" t="s">
        <v>195</v>
      </c>
      <c r="C237" s="85" t="s">
        <v>35</v>
      </c>
      <c r="D237" s="64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</row>
    <row r="238" spans="1:23" x14ac:dyDescent="0.25">
      <c r="A238" s="38" t="s">
        <v>64</v>
      </c>
      <c r="B238" s="80"/>
      <c r="C238" s="85" t="s">
        <v>35</v>
      </c>
      <c r="D238" s="80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2"/>
      <c r="S238" s="17"/>
      <c r="T238" s="17"/>
      <c r="U238" s="17"/>
      <c r="V238" s="17"/>
      <c r="W238" s="17"/>
    </row>
    <row r="239" spans="1:23" ht="21" x14ac:dyDescent="0.25">
      <c r="A239" s="38">
        <v>3</v>
      </c>
      <c r="B239" s="46" t="s">
        <v>196</v>
      </c>
      <c r="C239" s="85" t="s">
        <v>35</v>
      </c>
      <c r="D239" s="64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</row>
    <row r="240" spans="1:23" x14ac:dyDescent="0.25">
      <c r="A240" s="38" t="s">
        <v>197</v>
      </c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</row>
    <row r="241" spans="1:23" x14ac:dyDescent="0.25">
      <c r="A241" s="38" t="s">
        <v>123</v>
      </c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</row>
    <row r="242" spans="1:23" x14ac:dyDescent="0.25">
      <c r="A242" s="64" t="s">
        <v>198</v>
      </c>
      <c r="B242" s="590" t="s">
        <v>199</v>
      </c>
      <c r="C242" s="626"/>
      <c r="D242" s="626"/>
      <c r="E242" s="626"/>
      <c r="F242" s="626"/>
      <c r="G242" s="626"/>
      <c r="H242" s="626"/>
      <c r="I242" s="626"/>
      <c r="J242" s="626"/>
      <c r="K242" s="626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</row>
    <row r="243" spans="1:23" x14ac:dyDescent="0.25">
      <c r="A243" s="17"/>
      <c r="B243" s="66"/>
      <c r="C243" s="66"/>
      <c r="D243" s="66"/>
      <c r="E243" s="66"/>
      <c r="F243" s="66"/>
      <c r="G243" s="66"/>
      <c r="H243" s="66"/>
      <c r="I243" s="66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</row>
    <row r="244" spans="1:23" ht="27" customHeight="1" x14ac:dyDescent="0.25">
      <c r="A244" s="179" t="s">
        <v>200</v>
      </c>
      <c r="B244" s="590" t="s">
        <v>201</v>
      </c>
      <c r="C244" s="657"/>
      <c r="D244" s="657"/>
      <c r="E244" s="657"/>
      <c r="F244" s="657"/>
      <c r="G244" s="657"/>
      <c r="H244" s="657"/>
      <c r="I244" s="657"/>
      <c r="J244" s="657"/>
      <c r="K244" s="657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</row>
    <row r="245" spans="1:23" hidden="1" x14ac:dyDescent="0.2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</row>
    <row r="246" spans="1:23" x14ac:dyDescent="0.25">
      <c r="A246" s="68" t="s">
        <v>202</v>
      </c>
      <c r="B246" s="68" t="s">
        <v>54</v>
      </c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</row>
    <row r="247" spans="1:23" x14ac:dyDescent="0.25">
      <c r="A247" s="69"/>
      <c r="B247" s="69" t="s">
        <v>272</v>
      </c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>
        <f t="shared" ref="M247:W247" si="24">SUM(M155+M208+M224+M231+M234+M242+M244+M246)</f>
        <v>64370</v>
      </c>
      <c r="N247" s="69">
        <f t="shared" si="24"/>
        <v>0</v>
      </c>
      <c r="O247" s="69">
        <f t="shared" si="24"/>
        <v>64370</v>
      </c>
      <c r="P247" s="69">
        <f t="shared" si="24"/>
        <v>64370</v>
      </c>
      <c r="Q247" s="69">
        <f t="shared" si="24"/>
        <v>0</v>
      </c>
      <c r="R247" s="69">
        <f t="shared" si="24"/>
        <v>64370</v>
      </c>
      <c r="S247" s="69">
        <f t="shared" si="24"/>
        <v>64370</v>
      </c>
      <c r="T247" s="69">
        <f t="shared" si="24"/>
        <v>0</v>
      </c>
      <c r="U247" s="69">
        <f t="shared" si="24"/>
        <v>64370</v>
      </c>
      <c r="V247" s="69">
        <f t="shared" si="24"/>
        <v>64370</v>
      </c>
      <c r="W247" s="69">
        <f t="shared" si="24"/>
        <v>0</v>
      </c>
    </row>
    <row r="248" spans="1:23" x14ac:dyDescent="0.25">
      <c r="A248" s="69"/>
      <c r="B248" s="69" t="s">
        <v>273</v>
      </c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70">
        <f t="shared" ref="M248:W248" si="25">SUM(M247+M142)</f>
        <v>4180750</v>
      </c>
      <c r="N248" s="70">
        <f t="shared" si="25"/>
        <v>0</v>
      </c>
      <c r="O248" s="70">
        <f>P248+Q248</f>
        <v>4351558</v>
      </c>
      <c r="P248" s="70">
        <f t="shared" si="25"/>
        <v>4137500</v>
      </c>
      <c r="Q248" s="70">
        <f t="shared" si="25"/>
        <v>214058</v>
      </c>
      <c r="R248" s="70">
        <f t="shared" si="25"/>
        <v>4379107</v>
      </c>
      <c r="S248" s="70">
        <f t="shared" si="25"/>
        <v>4379107</v>
      </c>
      <c r="T248" s="70">
        <f t="shared" si="25"/>
        <v>0</v>
      </c>
      <c r="U248" s="70">
        <f t="shared" si="25"/>
        <v>4495632</v>
      </c>
      <c r="V248" s="70">
        <f t="shared" si="25"/>
        <v>4495632</v>
      </c>
      <c r="W248" s="70">
        <f t="shared" si="25"/>
        <v>0</v>
      </c>
    </row>
    <row r="250" spans="1:23" x14ac:dyDescent="0.25">
      <c r="A250" s="798" t="s">
        <v>330</v>
      </c>
      <c r="B250" s="798"/>
      <c r="C250" s="798"/>
      <c r="D250" s="798"/>
      <c r="E250" s="798"/>
      <c r="F250" s="798"/>
    </row>
    <row r="252" spans="1:23" x14ac:dyDescent="0.25">
      <c r="A252" s="798" t="s">
        <v>331</v>
      </c>
      <c r="B252" s="798"/>
      <c r="C252" s="798"/>
      <c r="D252" s="798"/>
      <c r="E252" s="798"/>
      <c r="F252" s="798"/>
    </row>
  </sheetData>
  <mergeCells count="124">
    <mergeCell ref="B244:K244"/>
    <mergeCell ref="A250:F250"/>
    <mergeCell ref="A252:F252"/>
    <mergeCell ref="B199:I199"/>
    <mergeCell ref="A203:J203"/>
    <mergeCell ref="A206:L206"/>
    <mergeCell ref="B208:L208"/>
    <mergeCell ref="B224:K224"/>
    <mergeCell ref="B231:L231"/>
    <mergeCell ref="U152:W152"/>
    <mergeCell ref="O154:Q154"/>
    <mergeCell ref="R154:T154"/>
    <mergeCell ref="U154:W154"/>
    <mergeCell ref="B155:H155"/>
    <mergeCell ref="B156:G156"/>
    <mergeCell ref="I156:J156"/>
    <mergeCell ref="B234:J234"/>
    <mergeCell ref="B242:K242"/>
    <mergeCell ref="L150:P150"/>
    <mergeCell ref="Q150:R150"/>
    <mergeCell ref="R152:T152"/>
    <mergeCell ref="A157:K157"/>
    <mergeCell ref="A165:K165"/>
    <mergeCell ref="I167:I171"/>
    <mergeCell ref="J167:J171"/>
    <mergeCell ref="A172:K172"/>
    <mergeCell ref="A178:K178"/>
    <mergeCell ref="B126:K126"/>
    <mergeCell ref="B129:J129"/>
    <mergeCell ref="B137:W137"/>
    <mergeCell ref="B139:K139"/>
    <mergeCell ref="A149:A153"/>
    <mergeCell ref="B149:B153"/>
    <mergeCell ref="C149:C153"/>
    <mergeCell ref="D149:D153"/>
    <mergeCell ref="E149:G149"/>
    <mergeCell ref="I149:I153"/>
    <mergeCell ref="S150:W150"/>
    <mergeCell ref="E151:E153"/>
    <mergeCell ref="F151:F153"/>
    <mergeCell ref="G151:G153"/>
    <mergeCell ref="H151:H153"/>
    <mergeCell ref="L151:W151"/>
    <mergeCell ref="L152:L153"/>
    <mergeCell ref="M152:M153"/>
    <mergeCell ref="N152:N153"/>
    <mergeCell ref="O152:Q152"/>
    <mergeCell ref="J149:J153"/>
    <mergeCell ref="K149:K153"/>
    <mergeCell ref="Q149:R149"/>
    <mergeCell ref="E150:H150"/>
    <mergeCell ref="A73:K73"/>
    <mergeCell ref="B94:K94"/>
    <mergeCell ref="A98:K98"/>
    <mergeCell ref="A101:L101"/>
    <mergeCell ref="B103:L103"/>
    <mergeCell ref="B119:K119"/>
    <mergeCell ref="K61:K65"/>
    <mergeCell ref="E62:G62"/>
    <mergeCell ref="E63:G63"/>
    <mergeCell ref="E64:G64"/>
    <mergeCell ref="E68:H68"/>
    <mergeCell ref="I69:I72"/>
    <mergeCell ref="J69:J72"/>
    <mergeCell ref="K69:K72"/>
    <mergeCell ref="A54:A64"/>
    <mergeCell ref="B54:B64"/>
    <mergeCell ref="E58:G58"/>
    <mergeCell ref="E59:G59"/>
    <mergeCell ref="I61:I65"/>
    <mergeCell ref="J61:J65"/>
    <mergeCell ref="B43:B44"/>
    <mergeCell ref="B47:B48"/>
    <mergeCell ref="A49:K49"/>
    <mergeCell ref="B52:B53"/>
    <mergeCell ref="C52:C53"/>
    <mergeCell ref="D52:D53"/>
    <mergeCell ref="I52:I53"/>
    <mergeCell ref="J52:J53"/>
    <mergeCell ref="K52:K53"/>
    <mergeCell ref="A21:K21"/>
    <mergeCell ref="A23:A26"/>
    <mergeCell ref="B23:B26"/>
    <mergeCell ref="I23:I26"/>
    <mergeCell ref="A31:K31"/>
    <mergeCell ref="A33:A35"/>
    <mergeCell ref="B33:B35"/>
    <mergeCell ref="I34:I38"/>
    <mergeCell ref="J34:J38"/>
    <mergeCell ref="A36:A40"/>
    <mergeCell ref="B36:B40"/>
    <mergeCell ref="O18:Q18"/>
    <mergeCell ref="R18:T18"/>
    <mergeCell ref="U18:W18"/>
    <mergeCell ref="B19:H19"/>
    <mergeCell ref="B20:G20"/>
    <mergeCell ref="I20:J20"/>
    <mergeCell ref="L15:W15"/>
    <mergeCell ref="L16:L17"/>
    <mergeCell ref="M16:M17"/>
    <mergeCell ref="N16:N17"/>
    <mergeCell ref="O16:Q16"/>
    <mergeCell ref="R16:T16"/>
    <mergeCell ref="U16:W16"/>
    <mergeCell ref="K13:K17"/>
    <mergeCell ref="Q13:R13"/>
    <mergeCell ref="E14:H14"/>
    <mergeCell ref="L14:P14"/>
    <mergeCell ref="Q14:R14"/>
    <mergeCell ref="S14:W14"/>
    <mergeCell ref="E15:E17"/>
    <mergeCell ref="F15:F17"/>
    <mergeCell ref="G15:G17"/>
    <mergeCell ref="H15:H17"/>
    <mergeCell ref="A6:W6"/>
    <mergeCell ref="A8:W8"/>
    <mergeCell ref="A10:W10"/>
    <mergeCell ref="A13:A17"/>
    <mergeCell ref="B13:B17"/>
    <mergeCell ref="C13:C17"/>
    <mergeCell ref="D13:D17"/>
    <mergeCell ref="E13:G13"/>
    <mergeCell ref="I13:I17"/>
    <mergeCell ref="J13:J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2"/>
  <sheetViews>
    <sheetView topLeftCell="A234" workbookViewId="0">
      <selection activeCell="P251" sqref="P251"/>
    </sheetView>
  </sheetViews>
  <sheetFormatPr defaultRowHeight="12.75" x14ac:dyDescent="0.25"/>
  <cols>
    <col min="1" max="1" width="5.42578125" style="2" customWidth="1"/>
    <col min="2" max="2" width="23.140625" style="2" customWidth="1"/>
    <col min="3" max="3" width="19" style="2" customWidth="1"/>
    <col min="4" max="4" width="5.140625" style="2" customWidth="1"/>
    <col min="5" max="5" width="6.140625" style="2" customWidth="1"/>
    <col min="6" max="6" width="4.28515625" style="2" customWidth="1"/>
    <col min="7" max="7" width="10.5703125" style="2" customWidth="1"/>
    <col min="8" max="8" width="4.42578125" style="2" customWidth="1"/>
    <col min="9" max="9" width="7.7109375" style="2" customWidth="1"/>
    <col min="10" max="10" width="10.28515625" style="2" customWidth="1"/>
    <col min="11" max="11" width="5.85546875" style="2" customWidth="1"/>
    <col min="12" max="12" width="2.5703125" style="2" customWidth="1"/>
    <col min="13" max="13" width="8.85546875" style="2" customWidth="1"/>
    <col min="14" max="14" width="2.42578125" style="2" customWidth="1"/>
    <col min="15" max="15" width="9.140625" style="2" customWidth="1"/>
    <col min="16" max="16" width="9" style="2" customWidth="1"/>
    <col min="17" max="17" width="9.85546875" style="2" customWidth="1"/>
    <col min="18" max="18" width="8.140625" style="2" customWidth="1"/>
    <col min="19" max="19" width="9.140625" style="2"/>
    <col min="20" max="20" width="3.140625" style="2" customWidth="1"/>
    <col min="21" max="22" width="9.140625" style="2"/>
    <col min="23" max="23" width="4.140625" style="2" customWidth="1"/>
    <col min="24" max="256" width="9.140625" style="2"/>
    <col min="257" max="257" width="5.42578125" style="2" customWidth="1"/>
    <col min="258" max="258" width="23.140625" style="2" customWidth="1"/>
    <col min="259" max="259" width="19" style="2" customWidth="1"/>
    <col min="260" max="260" width="5.140625" style="2" customWidth="1"/>
    <col min="261" max="261" width="6.140625" style="2" customWidth="1"/>
    <col min="262" max="262" width="4.28515625" style="2" customWidth="1"/>
    <col min="263" max="263" width="10.5703125" style="2" customWidth="1"/>
    <col min="264" max="264" width="4.42578125" style="2" customWidth="1"/>
    <col min="265" max="265" width="7.7109375" style="2" customWidth="1"/>
    <col min="266" max="266" width="10.28515625" style="2" customWidth="1"/>
    <col min="267" max="267" width="5.85546875" style="2" customWidth="1"/>
    <col min="268" max="268" width="2.5703125" style="2" customWidth="1"/>
    <col min="269" max="269" width="8.85546875" style="2" customWidth="1"/>
    <col min="270" max="270" width="2.42578125" style="2" customWidth="1"/>
    <col min="271" max="271" width="9.140625" style="2" customWidth="1"/>
    <col min="272" max="272" width="9" style="2" customWidth="1"/>
    <col min="273" max="273" width="2.42578125" style="2" customWidth="1"/>
    <col min="274" max="274" width="8.140625" style="2" customWidth="1"/>
    <col min="275" max="275" width="9.140625" style="2"/>
    <col min="276" max="276" width="3.140625" style="2" customWidth="1"/>
    <col min="277" max="278" width="9.140625" style="2"/>
    <col min="279" max="279" width="4.140625" style="2" customWidth="1"/>
    <col min="280" max="512" width="9.140625" style="2"/>
    <col min="513" max="513" width="5.42578125" style="2" customWidth="1"/>
    <col min="514" max="514" width="23.140625" style="2" customWidth="1"/>
    <col min="515" max="515" width="19" style="2" customWidth="1"/>
    <col min="516" max="516" width="5.140625" style="2" customWidth="1"/>
    <col min="517" max="517" width="6.140625" style="2" customWidth="1"/>
    <col min="518" max="518" width="4.28515625" style="2" customWidth="1"/>
    <col min="519" max="519" width="10.5703125" style="2" customWidth="1"/>
    <col min="520" max="520" width="4.42578125" style="2" customWidth="1"/>
    <col min="521" max="521" width="7.7109375" style="2" customWidth="1"/>
    <col min="522" max="522" width="10.28515625" style="2" customWidth="1"/>
    <col min="523" max="523" width="5.85546875" style="2" customWidth="1"/>
    <col min="524" max="524" width="2.5703125" style="2" customWidth="1"/>
    <col min="525" max="525" width="8.85546875" style="2" customWidth="1"/>
    <col min="526" max="526" width="2.42578125" style="2" customWidth="1"/>
    <col min="527" max="527" width="9.140625" style="2" customWidth="1"/>
    <col min="528" max="528" width="9" style="2" customWidth="1"/>
    <col min="529" max="529" width="2.42578125" style="2" customWidth="1"/>
    <col min="530" max="530" width="8.140625" style="2" customWidth="1"/>
    <col min="531" max="531" width="9.140625" style="2"/>
    <col min="532" max="532" width="3.140625" style="2" customWidth="1"/>
    <col min="533" max="534" width="9.140625" style="2"/>
    <col min="535" max="535" width="4.140625" style="2" customWidth="1"/>
    <col min="536" max="768" width="9.140625" style="2"/>
    <col min="769" max="769" width="5.42578125" style="2" customWidth="1"/>
    <col min="770" max="770" width="23.140625" style="2" customWidth="1"/>
    <col min="771" max="771" width="19" style="2" customWidth="1"/>
    <col min="772" max="772" width="5.140625" style="2" customWidth="1"/>
    <col min="773" max="773" width="6.140625" style="2" customWidth="1"/>
    <col min="774" max="774" width="4.28515625" style="2" customWidth="1"/>
    <col min="775" max="775" width="10.5703125" style="2" customWidth="1"/>
    <col min="776" max="776" width="4.42578125" style="2" customWidth="1"/>
    <col min="777" max="777" width="7.7109375" style="2" customWidth="1"/>
    <col min="778" max="778" width="10.28515625" style="2" customWidth="1"/>
    <col min="779" max="779" width="5.85546875" style="2" customWidth="1"/>
    <col min="780" max="780" width="2.5703125" style="2" customWidth="1"/>
    <col min="781" max="781" width="8.85546875" style="2" customWidth="1"/>
    <col min="782" max="782" width="2.42578125" style="2" customWidth="1"/>
    <col min="783" max="783" width="9.140625" style="2" customWidth="1"/>
    <col min="784" max="784" width="9" style="2" customWidth="1"/>
    <col min="785" max="785" width="2.42578125" style="2" customWidth="1"/>
    <col min="786" max="786" width="8.140625" style="2" customWidth="1"/>
    <col min="787" max="787" width="9.140625" style="2"/>
    <col min="788" max="788" width="3.140625" style="2" customWidth="1"/>
    <col min="789" max="790" width="9.140625" style="2"/>
    <col min="791" max="791" width="4.140625" style="2" customWidth="1"/>
    <col min="792" max="1024" width="9.140625" style="2"/>
    <col min="1025" max="1025" width="5.42578125" style="2" customWidth="1"/>
    <col min="1026" max="1026" width="23.140625" style="2" customWidth="1"/>
    <col min="1027" max="1027" width="19" style="2" customWidth="1"/>
    <col min="1028" max="1028" width="5.140625" style="2" customWidth="1"/>
    <col min="1029" max="1029" width="6.140625" style="2" customWidth="1"/>
    <col min="1030" max="1030" width="4.28515625" style="2" customWidth="1"/>
    <col min="1031" max="1031" width="10.5703125" style="2" customWidth="1"/>
    <col min="1032" max="1032" width="4.42578125" style="2" customWidth="1"/>
    <col min="1033" max="1033" width="7.7109375" style="2" customWidth="1"/>
    <col min="1034" max="1034" width="10.28515625" style="2" customWidth="1"/>
    <col min="1035" max="1035" width="5.85546875" style="2" customWidth="1"/>
    <col min="1036" max="1036" width="2.5703125" style="2" customWidth="1"/>
    <col min="1037" max="1037" width="8.85546875" style="2" customWidth="1"/>
    <col min="1038" max="1038" width="2.42578125" style="2" customWidth="1"/>
    <col min="1039" max="1039" width="9.140625" style="2" customWidth="1"/>
    <col min="1040" max="1040" width="9" style="2" customWidth="1"/>
    <col min="1041" max="1041" width="2.42578125" style="2" customWidth="1"/>
    <col min="1042" max="1042" width="8.140625" style="2" customWidth="1"/>
    <col min="1043" max="1043" width="9.140625" style="2"/>
    <col min="1044" max="1044" width="3.140625" style="2" customWidth="1"/>
    <col min="1045" max="1046" width="9.140625" style="2"/>
    <col min="1047" max="1047" width="4.140625" style="2" customWidth="1"/>
    <col min="1048" max="1280" width="9.140625" style="2"/>
    <col min="1281" max="1281" width="5.42578125" style="2" customWidth="1"/>
    <col min="1282" max="1282" width="23.140625" style="2" customWidth="1"/>
    <col min="1283" max="1283" width="19" style="2" customWidth="1"/>
    <col min="1284" max="1284" width="5.140625" style="2" customWidth="1"/>
    <col min="1285" max="1285" width="6.140625" style="2" customWidth="1"/>
    <col min="1286" max="1286" width="4.28515625" style="2" customWidth="1"/>
    <col min="1287" max="1287" width="10.5703125" style="2" customWidth="1"/>
    <col min="1288" max="1288" width="4.42578125" style="2" customWidth="1"/>
    <col min="1289" max="1289" width="7.7109375" style="2" customWidth="1"/>
    <col min="1290" max="1290" width="10.28515625" style="2" customWidth="1"/>
    <col min="1291" max="1291" width="5.85546875" style="2" customWidth="1"/>
    <col min="1292" max="1292" width="2.5703125" style="2" customWidth="1"/>
    <col min="1293" max="1293" width="8.85546875" style="2" customWidth="1"/>
    <col min="1294" max="1294" width="2.42578125" style="2" customWidth="1"/>
    <col min="1295" max="1295" width="9.140625" style="2" customWidth="1"/>
    <col min="1296" max="1296" width="9" style="2" customWidth="1"/>
    <col min="1297" max="1297" width="2.42578125" style="2" customWidth="1"/>
    <col min="1298" max="1298" width="8.140625" style="2" customWidth="1"/>
    <col min="1299" max="1299" width="9.140625" style="2"/>
    <col min="1300" max="1300" width="3.140625" style="2" customWidth="1"/>
    <col min="1301" max="1302" width="9.140625" style="2"/>
    <col min="1303" max="1303" width="4.140625" style="2" customWidth="1"/>
    <col min="1304" max="1536" width="9.140625" style="2"/>
    <col min="1537" max="1537" width="5.42578125" style="2" customWidth="1"/>
    <col min="1538" max="1538" width="23.140625" style="2" customWidth="1"/>
    <col min="1539" max="1539" width="19" style="2" customWidth="1"/>
    <col min="1540" max="1540" width="5.140625" style="2" customWidth="1"/>
    <col min="1541" max="1541" width="6.140625" style="2" customWidth="1"/>
    <col min="1542" max="1542" width="4.28515625" style="2" customWidth="1"/>
    <col min="1543" max="1543" width="10.5703125" style="2" customWidth="1"/>
    <col min="1544" max="1544" width="4.42578125" style="2" customWidth="1"/>
    <col min="1545" max="1545" width="7.7109375" style="2" customWidth="1"/>
    <col min="1546" max="1546" width="10.28515625" style="2" customWidth="1"/>
    <col min="1547" max="1547" width="5.85546875" style="2" customWidth="1"/>
    <col min="1548" max="1548" width="2.5703125" style="2" customWidth="1"/>
    <col min="1549" max="1549" width="8.85546875" style="2" customWidth="1"/>
    <col min="1550" max="1550" width="2.42578125" style="2" customWidth="1"/>
    <col min="1551" max="1551" width="9.140625" style="2" customWidth="1"/>
    <col min="1552" max="1552" width="9" style="2" customWidth="1"/>
    <col min="1553" max="1553" width="2.42578125" style="2" customWidth="1"/>
    <col min="1554" max="1554" width="8.140625" style="2" customWidth="1"/>
    <col min="1555" max="1555" width="9.140625" style="2"/>
    <col min="1556" max="1556" width="3.140625" style="2" customWidth="1"/>
    <col min="1557" max="1558" width="9.140625" style="2"/>
    <col min="1559" max="1559" width="4.140625" style="2" customWidth="1"/>
    <col min="1560" max="1792" width="9.140625" style="2"/>
    <col min="1793" max="1793" width="5.42578125" style="2" customWidth="1"/>
    <col min="1794" max="1794" width="23.140625" style="2" customWidth="1"/>
    <col min="1795" max="1795" width="19" style="2" customWidth="1"/>
    <col min="1796" max="1796" width="5.140625" style="2" customWidth="1"/>
    <col min="1797" max="1797" width="6.140625" style="2" customWidth="1"/>
    <col min="1798" max="1798" width="4.28515625" style="2" customWidth="1"/>
    <col min="1799" max="1799" width="10.5703125" style="2" customWidth="1"/>
    <col min="1800" max="1800" width="4.42578125" style="2" customWidth="1"/>
    <col min="1801" max="1801" width="7.7109375" style="2" customWidth="1"/>
    <col min="1802" max="1802" width="10.28515625" style="2" customWidth="1"/>
    <col min="1803" max="1803" width="5.85546875" style="2" customWidth="1"/>
    <col min="1804" max="1804" width="2.5703125" style="2" customWidth="1"/>
    <col min="1805" max="1805" width="8.85546875" style="2" customWidth="1"/>
    <col min="1806" max="1806" width="2.42578125" style="2" customWidth="1"/>
    <col min="1807" max="1807" width="9.140625" style="2" customWidth="1"/>
    <col min="1808" max="1808" width="9" style="2" customWidth="1"/>
    <col min="1809" max="1809" width="2.42578125" style="2" customWidth="1"/>
    <col min="1810" max="1810" width="8.140625" style="2" customWidth="1"/>
    <col min="1811" max="1811" width="9.140625" style="2"/>
    <col min="1812" max="1812" width="3.140625" style="2" customWidth="1"/>
    <col min="1813" max="1814" width="9.140625" style="2"/>
    <col min="1815" max="1815" width="4.140625" style="2" customWidth="1"/>
    <col min="1816" max="2048" width="9.140625" style="2"/>
    <col min="2049" max="2049" width="5.42578125" style="2" customWidth="1"/>
    <col min="2050" max="2050" width="23.140625" style="2" customWidth="1"/>
    <col min="2051" max="2051" width="19" style="2" customWidth="1"/>
    <col min="2052" max="2052" width="5.140625" style="2" customWidth="1"/>
    <col min="2053" max="2053" width="6.140625" style="2" customWidth="1"/>
    <col min="2054" max="2054" width="4.28515625" style="2" customWidth="1"/>
    <col min="2055" max="2055" width="10.5703125" style="2" customWidth="1"/>
    <col min="2056" max="2056" width="4.42578125" style="2" customWidth="1"/>
    <col min="2057" max="2057" width="7.7109375" style="2" customWidth="1"/>
    <col min="2058" max="2058" width="10.28515625" style="2" customWidth="1"/>
    <col min="2059" max="2059" width="5.85546875" style="2" customWidth="1"/>
    <col min="2060" max="2060" width="2.5703125" style="2" customWidth="1"/>
    <col min="2061" max="2061" width="8.85546875" style="2" customWidth="1"/>
    <col min="2062" max="2062" width="2.42578125" style="2" customWidth="1"/>
    <col min="2063" max="2063" width="9.140625" style="2" customWidth="1"/>
    <col min="2064" max="2064" width="9" style="2" customWidth="1"/>
    <col min="2065" max="2065" width="2.42578125" style="2" customWidth="1"/>
    <col min="2066" max="2066" width="8.140625" style="2" customWidth="1"/>
    <col min="2067" max="2067" width="9.140625" style="2"/>
    <col min="2068" max="2068" width="3.140625" style="2" customWidth="1"/>
    <col min="2069" max="2070" width="9.140625" style="2"/>
    <col min="2071" max="2071" width="4.140625" style="2" customWidth="1"/>
    <col min="2072" max="2304" width="9.140625" style="2"/>
    <col min="2305" max="2305" width="5.42578125" style="2" customWidth="1"/>
    <col min="2306" max="2306" width="23.140625" style="2" customWidth="1"/>
    <col min="2307" max="2307" width="19" style="2" customWidth="1"/>
    <col min="2308" max="2308" width="5.140625" style="2" customWidth="1"/>
    <col min="2309" max="2309" width="6.140625" style="2" customWidth="1"/>
    <col min="2310" max="2310" width="4.28515625" style="2" customWidth="1"/>
    <col min="2311" max="2311" width="10.5703125" style="2" customWidth="1"/>
    <col min="2312" max="2312" width="4.42578125" style="2" customWidth="1"/>
    <col min="2313" max="2313" width="7.7109375" style="2" customWidth="1"/>
    <col min="2314" max="2314" width="10.28515625" style="2" customWidth="1"/>
    <col min="2315" max="2315" width="5.85546875" style="2" customWidth="1"/>
    <col min="2316" max="2316" width="2.5703125" style="2" customWidth="1"/>
    <col min="2317" max="2317" width="8.85546875" style="2" customWidth="1"/>
    <col min="2318" max="2318" width="2.42578125" style="2" customWidth="1"/>
    <col min="2319" max="2319" width="9.140625" style="2" customWidth="1"/>
    <col min="2320" max="2320" width="9" style="2" customWidth="1"/>
    <col min="2321" max="2321" width="2.42578125" style="2" customWidth="1"/>
    <col min="2322" max="2322" width="8.140625" style="2" customWidth="1"/>
    <col min="2323" max="2323" width="9.140625" style="2"/>
    <col min="2324" max="2324" width="3.140625" style="2" customWidth="1"/>
    <col min="2325" max="2326" width="9.140625" style="2"/>
    <col min="2327" max="2327" width="4.140625" style="2" customWidth="1"/>
    <col min="2328" max="2560" width="9.140625" style="2"/>
    <col min="2561" max="2561" width="5.42578125" style="2" customWidth="1"/>
    <col min="2562" max="2562" width="23.140625" style="2" customWidth="1"/>
    <col min="2563" max="2563" width="19" style="2" customWidth="1"/>
    <col min="2564" max="2564" width="5.140625" style="2" customWidth="1"/>
    <col min="2565" max="2565" width="6.140625" style="2" customWidth="1"/>
    <col min="2566" max="2566" width="4.28515625" style="2" customWidth="1"/>
    <col min="2567" max="2567" width="10.5703125" style="2" customWidth="1"/>
    <col min="2568" max="2568" width="4.42578125" style="2" customWidth="1"/>
    <col min="2569" max="2569" width="7.7109375" style="2" customWidth="1"/>
    <col min="2570" max="2570" width="10.28515625" style="2" customWidth="1"/>
    <col min="2571" max="2571" width="5.85546875" style="2" customWidth="1"/>
    <col min="2572" max="2572" width="2.5703125" style="2" customWidth="1"/>
    <col min="2573" max="2573" width="8.85546875" style="2" customWidth="1"/>
    <col min="2574" max="2574" width="2.42578125" style="2" customWidth="1"/>
    <col min="2575" max="2575" width="9.140625" style="2" customWidth="1"/>
    <col min="2576" max="2576" width="9" style="2" customWidth="1"/>
    <col min="2577" max="2577" width="2.42578125" style="2" customWidth="1"/>
    <col min="2578" max="2578" width="8.140625" style="2" customWidth="1"/>
    <col min="2579" max="2579" width="9.140625" style="2"/>
    <col min="2580" max="2580" width="3.140625" style="2" customWidth="1"/>
    <col min="2581" max="2582" width="9.140625" style="2"/>
    <col min="2583" max="2583" width="4.140625" style="2" customWidth="1"/>
    <col min="2584" max="2816" width="9.140625" style="2"/>
    <col min="2817" max="2817" width="5.42578125" style="2" customWidth="1"/>
    <col min="2818" max="2818" width="23.140625" style="2" customWidth="1"/>
    <col min="2819" max="2819" width="19" style="2" customWidth="1"/>
    <col min="2820" max="2820" width="5.140625" style="2" customWidth="1"/>
    <col min="2821" max="2821" width="6.140625" style="2" customWidth="1"/>
    <col min="2822" max="2822" width="4.28515625" style="2" customWidth="1"/>
    <col min="2823" max="2823" width="10.5703125" style="2" customWidth="1"/>
    <col min="2824" max="2824" width="4.42578125" style="2" customWidth="1"/>
    <col min="2825" max="2825" width="7.7109375" style="2" customWidth="1"/>
    <col min="2826" max="2826" width="10.28515625" style="2" customWidth="1"/>
    <col min="2827" max="2827" width="5.85546875" style="2" customWidth="1"/>
    <col min="2828" max="2828" width="2.5703125" style="2" customWidth="1"/>
    <col min="2829" max="2829" width="8.85546875" style="2" customWidth="1"/>
    <col min="2830" max="2830" width="2.42578125" style="2" customWidth="1"/>
    <col min="2831" max="2831" width="9.140625" style="2" customWidth="1"/>
    <col min="2832" max="2832" width="9" style="2" customWidth="1"/>
    <col min="2833" max="2833" width="2.42578125" style="2" customWidth="1"/>
    <col min="2834" max="2834" width="8.140625" style="2" customWidth="1"/>
    <col min="2835" max="2835" width="9.140625" style="2"/>
    <col min="2836" max="2836" width="3.140625" style="2" customWidth="1"/>
    <col min="2837" max="2838" width="9.140625" style="2"/>
    <col min="2839" max="2839" width="4.140625" style="2" customWidth="1"/>
    <col min="2840" max="3072" width="9.140625" style="2"/>
    <col min="3073" max="3073" width="5.42578125" style="2" customWidth="1"/>
    <col min="3074" max="3074" width="23.140625" style="2" customWidth="1"/>
    <col min="3075" max="3075" width="19" style="2" customWidth="1"/>
    <col min="3076" max="3076" width="5.140625" style="2" customWidth="1"/>
    <col min="3077" max="3077" width="6.140625" style="2" customWidth="1"/>
    <col min="3078" max="3078" width="4.28515625" style="2" customWidth="1"/>
    <col min="3079" max="3079" width="10.5703125" style="2" customWidth="1"/>
    <col min="3080" max="3080" width="4.42578125" style="2" customWidth="1"/>
    <col min="3081" max="3081" width="7.7109375" style="2" customWidth="1"/>
    <col min="3082" max="3082" width="10.28515625" style="2" customWidth="1"/>
    <col min="3083" max="3083" width="5.85546875" style="2" customWidth="1"/>
    <col min="3084" max="3084" width="2.5703125" style="2" customWidth="1"/>
    <col min="3085" max="3085" width="8.85546875" style="2" customWidth="1"/>
    <col min="3086" max="3086" width="2.42578125" style="2" customWidth="1"/>
    <col min="3087" max="3087" width="9.140625" style="2" customWidth="1"/>
    <col min="3088" max="3088" width="9" style="2" customWidth="1"/>
    <col min="3089" max="3089" width="2.42578125" style="2" customWidth="1"/>
    <col min="3090" max="3090" width="8.140625" style="2" customWidth="1"/>
    <col min="3091" max="3091" width="9.140625" style="2"/>
    <col min="3092" max="3092" width="3.140625" style="2" customWidth="1"/>
    <col min="3093" max="3094" width="9.140625" style="2"/>
    <col min="3095" max="3095" width="4.140625" style="2" customWidth="1"/>
    <col min="3096" max="3328" width="9.140625" style="2"/>
    <col min="3329" max="3329" width="5.42578125" style="2" customWidth="1"/>
    <col min="3330" max="3330" width="23.140625" style="2" customWidth="1"/>
    <col min="3331" max="3331" width="19" style="2" customWidth="1"/>
    <col min="3332" max="3332" width="5.140625" style="2" customWidth="1"/>
    <col min="3333" max="3333" width="6.140625" style="2" customWidth="1"/>
    <col min="3334" max="3334" width="4.28515625" style="2" customWidth="1"/>
    <col min="3335" max="3335" width="10.5703125" style="2" customWidth="1"/>
    <col min="3336" max="3336" width="4.42578125" style="2" customWidth="1"/>
    <col min="3337" max="3337" width="7.7109375" style="2" customWidth="1"/>
    <col min="3338" max="3338" width="10.28515625" style="2" customWidth="1"/>
    <col min="3339" max="3339" width="5.85546875" style="2" customWidth="1"/>
    <col min="3340" max="3340" width="2.5703125" style="2" customWidth="1"/>
    <col min="3341" max="3341" width="8.85546875" style="2" customWidth="1"/>
    <col min="3342" max="3342" width="2.42578125" style="2" customWidth="1"/>
    <col min="3343" max="3343" width="9.140625" style="2" customWidth="1"/>
    <col min="3344" max="3344" width="9" style="2" customWidth="1"/>
    <col min="3345" max="3345" width="2.42578125" style="2" customWidth="1"/>
    <col min="3346" max="3346" width="8.140625" style="2" customWidth="1"/>
    <col min="3347" max="3347" width="9.140625" style="2"/>
    <col min="3348" max="3348" width="3.140625" style="2" customWidth="1"/>
    <col min="3349" max="3350" width="9.140625" style="2"/>
    <col min="3351" max="3351" width="4.140625" style="2" customWidth="1"/>
    <col min="3352" max="3584" width="9.140625" style="2"/>
    <col min="3585" max="3585" width="5.42578125" style="2" customWidth="1"/>
    <col min="3586" max="3586" width="23.140625" style="2" customWidth="1"/>
    <col min="3587" max="3587" width="19" style="2" customWidth="1"/>
    <col min="3588" max="3588" width="5.140625" style="2" customWidth="1"/>
    <col min="3589" max="3589" width="6.140625" style="2" customWidth="1"/>
    <col min="3590" max="3590" width="4.28515625" style="2" customWidth="1"/>
    <col min="3591" max="3591" width="10.5703125" style="2" customWidth="1"/>
    <col min="3592" max="3592" width="4.42578125" style="2" customWidth="1"/>
    <col min="3593" max="3593" width="7.7109375" style="2" customWidth="1"/>
    <col min="3594" max="3594" width="10.28515625" style="2" customWidth="1"/>
    <col min="3595" max="3595" width="5.85546875" style="2" customWidth="1"/>
    <col min="3596" max="3596" width="2.5703125" style="2" customWidth="1"/>
    <col min="3597" max="3597" width="8.85546875" style="2" customWidth="1"/>
    <col min="3598" max="3598" width="2.42578125" style="2" customWidth="1"/>
    <col min="3599" max="3599" width="9.140625" style="2" customWidth="1"/>
    <col min="3600" max="3600" width="9" style="2" customWidth="1"/>
    <col min="3601" max="3601" width="2.42578125" style="2" customWidth="1"/>
    <col min="3602" max="3602" width="8.140625" style="2" customWidth="1"/>
    <col min="3603" max="3603" width="9.140625" style="2"/>
    <col min="3604" max="3604" width="3.140625" style="2" customWidth="1"/>
    <col min="3605" max="3606" width="9.140625" style="2"/>
    <col min="3607" max="3607" width="4.140625" style="2" customWidth="1"/>
    <col min="3608" max="3840" width="9.140625" style="2"/>
    <col min="3841" max="3841" width="5.42578125" style="2" customWidth="1"/>
    <col min="3842" max="3842" width="23.140625" style="2" customWidth="1"/>
    <col min="3843" max="3843" width="19" style="2" customWidth="1"/>
    <col min="3844" max="3844" width="5.140625" style="2" customWidth="1"/>
    <col min="3845" max="3845" width="6.140625" style="2" customWidth="1"/>
    <col min="3846" max="3846" width="4.28515625" style="2" customWidth="1"/>
    <col min="3847" max="3847" width="10.5703125" style="2" customWidth="1"/>
    <col min="3848" max="3848" width="4.42578125" style="2" customWidth="1"/>
    <col min="3849" max="3849" width="7.7109375" style="2" customWidth="1"/>
    <col min="3850" max="3850" width="10.28515625" style="2" customWidth="1"/>
    <col min="3851" max="3851" width="5.85546875" style="2" customWidth="1"/>
    <col min="3852" max="3852" width="2.5703125" style="2" customWidth="1"/>
    <col min="3853" max="3853" width="8.85546875" style="2" customWidth="1"/>
    <col min="3854" max="3854" width="2.42578125" style="2" customWidth="1"/>
    <col min="3855" max="3855" width="9.140625" style="2" customWidth="1"/>
    <col min="3856" max="3856" width="9" style="2" customWidth="1"/>
    <col min="3857" max="3857" width="2.42578125" style="2" customWidth="1"/>
    <col min="3858" max="3858" width="8.140625" style="2" customWidth="1"/>
    <col min="3859" max="3859" width="9.140625" style="2"/>
    <col min="3860" max="3860" width="3.140625" style="2" customWidth="1"/>
    <col min="3861" max="3862" width="9.140625" style="2"/>
    <col min="3863" max="3863" width="4.140625" style="2" customWidth="1"/>
    <col min="3864" max="4096" width="9.140625" style="2"/>
    <col min="4097" max="4097" width="5.42578125" style="2" customWidth="1"/>
    <col min="4098" max="4098" width="23.140625" style="2" customWidth="1"/>
    <col min="4099" max="4099" width="19" style="2" customWidth="1"/>
    <col min="4100" max="4100" width="5.140625" style="2" customWidth="1"/>
    <col min="4101" max="4101" width="6.140625" style="2" customWidth="1"/>
    <col min="4102" max="4102" width="4.28515625" style="2" customWidth="1"/>
    <col min="4103" max="4103" width="10.5703125" style="2" customWidth="1"/>
    <col min="4104" max="4104" width="4.42578125" style="2" customWidth="1"/>
    <col min="4105" max="4105" width="7.7109375" style="2" customWidth="1"/>
    <col min="4106" max="4106" width="10.28515625" style="2" customWidth="1"/>
    <col min="4107" max="4107" width="5.85546875" style="2" customWidth="1"/>
    <col min="4108" max="4108" width="2.5703125" style="2" customWidth="1"/>
    <col min="4109" max="4109" width="8.85546875" style="2" customWidth="1"/>
    <col min="4110" max="4110" width="2.42578125" style="2" customWidth="1"/>
    <col min="4111" max="4111" width="9.140625" style="2" customWidth="1"/>
    <col min="4112" max="4112" width="9" style="2" customWidth="1"/>
    <col min="4113" max="4113" width="2.42578125" style="2" customWidth="1"/>
    <col min="4114" max="4114" width="8.140625" style="2" customWidth="1"/>
    <col min="4115" max="4115" width="9.140625" style="2"/>
    <col min="4116" max="4116" width="3.140625" style="2" customWidth="1"/>
    <col min="4117" max="4118" width="9.140625" style="2"/>
    <col min="4119" max="4119" width="4.140625" style="2" customWidth="1"/>
    <col min="4120" max="4352" width="9.140625" style="2"/>
    <col min="4353" max="4353" width="5.42578125" style="2" customWidth="1"/>
    <col min="4354" max="4354" width="23.140625" style="2" customWidth="1"/>
    <col min="4355" max="4355" width="19" style="2" customWidth="1"/>
    <col min="4356" max="4356" width="5.140625" style="2" customWidth="1"/>
    <col min="4357" max="4357" width="6.140625" style="2" customWidth="1"/>
    <col min="4358" max="4358" width="4.28515625" style="2" customWidth="1"/>
    <col min="4359" max="4359" width="10.5703125" style="2" customWidth="1"/>
    <col min="4360" max="4360" width="4.42578125" style="2" customWidth="1"/>
    <col min="4361" max="4361" width="7.7109375" style="2" customWidth="1"/>
    <col min="4362" max="4362" width="10.28515625" style="2" customWidth="1"/>
    <col min="4363" max="4363" width="5.85546875" style="2" customWidth="1"/>
    <col min="4364" max="4364" width="2.5703125" style="2" customWidth="1"/>
    <col min="4365" max="4365" width="8.85546875" style="2" customWidth="1"/>
    <col min="4366" max="4366" width="2.42578125" style="2" customWidth="1"/>
    <col min="4367" max="4367" width="9.140625" style="2" customWidth="1"/>
    <col min="4368" max="4368" width="9" style="2" customWidth="1"/>
    <col min="4369" max="4369" width="2.42578125" style="2" customWidth="1"/>
    <col min="4370" max="4370" width="8.140625" style="2" customWidth="1"/>
    <col min="4371" max="4371" width="9.140625" style="2"/>
    <col min="4372" max="4372" width="3.140625" style="2" customWidth="1"/>
    <col min="4373" max="4374" width="9.140625" style="2"/>
    <col min="4375" max="4375" width="4.140625" style="2" customWidth="1"/>
    <col min="4376" max="4608" width="9.140625" style="2"/>
    <col min="4609" max="4609" width="5.42578125" style="2" customWidth="1"/>
    <col min="4610" max="4610" width="23.140625" style="2" customWidth="1"/>
    <col min="4611" max="4611" width="19" style="2" customWidth="1"/>
    <col min="4612" max="4612" width="5.140625" style="2" customWidth="1"/>
    <col min="4613" max="4613" width="6.140625" style="2" customWidth="1"/>
    <col min="4614" max="4614" width="4.28515625" style="2" customWidth="1"/>
    <col min="4615" max="4615" width="10.5703125" style="2" customWidth="1"/>
    <col min="4616" max="4616" width="4.42578125" style="2" customWidth="1"/>
    <col min="4617" max="4617" width="7.7109375" style="2" customWidth="1"/>
    <col min="4618" max="4618" width="10.28515625" style="2" customWidth="1"/>
    <col min="4619" max="4619" width="5.85546875" style="2" customWidth="1"/>
    <col min="4620" max="4620" width="2.5703125" style="2" customWidth="1"/>
    <col min="4621" max="4621" width="8.85546875" style="2" customWidth="1"/>
    <col min="4622" max="4622" width="2.42578125" style="2" customWidth="1"/>
    <col min="4623" max="4623" width="9.140625" style="2" customWidth="1"/>
    <col min="4624" max="4624" width="9" style="2" customWidth="1"/>
    <col min="4625" max="4625" width="2.42578125" style="2" customWidth="1"/>
    <col min="4626" max="4626" width="8.140625" style="2" customWidth="1"/>
    <col min="4627" max="4627" width="9.140625" style="2"/>
    <col min="4628" max="4628" width="3.140625" style="2" customWidth="1"/>
    <col min="4629" max="4630" width="9.140625" style="2"/>
    <col min="4631" max="4631" width="4.140625" style="2" customWidth="1"/>
    <col min="4632" max="4864" width="9.140625" style="2"/>
    <col min="4865" max="4865" width="5.42578125" style="2" customWidth="1"/>
    <col min="4866" max="4866" width="23.140625" style="2" customWidth="1"/>
    <col min="4867" max="4867" width="19" style="2" customWidth="1"/>
    <col min="4868" max="4868" width="5.140625" style="2" customWidth="1"/>
    <col min="4869" max="4869" width="6.140625" style="2" customWidth="1"/>
    <col min="4870" max="4870" width="4.28515625" style="2" customWidth="1"/>
    <col min="4871" max="4871" width="10.5703125" style="2" customWidth="1"/>
    <col min="4872" max="4872" width="4.42578125" style="2" customWidth="1"/>
    <col min="4873" max="4873" width="7.7109375" style="2" customWidth="1"/>
    <col min="4874" max="4874" width="10.28515625" style="2" customWidth="1"/>
    <col min="4875" max="4875" width="5.85546875" style="2" customWidth="1"/>
    <col min="4876" max="4876" width="2.5703125" style="2" customWidth="1"/>
    <col min="4877" max="4877" width="8.85546875" style="2" customWidth="1"/>
    <col min="4878" max="4878" width="2.42578125" style="2" customWidth="1"/>
    <col min="4879" max="4879" width="9.140625" style="2" customWidth="1"/>
    <col min="4880" max="4880" width="9" style="2" customWidth="1"/>
    <col min="4881" max="4881" width="2.42578125" style="2" customWidth="1"/>
    <col min="4882" max="4882" width="8.140625" style="2" customWidth="1"/>
    <col min="4883" max="4883" width="9.140625" style="2"/>
    <col min="4884" max="4884" width="3.140625" style="2" customWidth="1"/>
    <col min="4885" max="4886" width="9.140625" style="2"/>
    <col min="4887" max="4887" width="4.140625" style="2" customWidth="1"/>
    <col min="4888" max="5120" width="9.140625" style="2"/>
    <col min="5121" max="5121" width="5.42578125" style="2" customWidth="1"/>
    <col min="5122" max="5122" width="23.140625" style="2" customWidth="1"/>
    <col min="5123" max="5123" width="19" style="2" customWidth="1"/>
    <col min="5124" max="5124" width="5.140625" style="2" customWidth="1"/>
    <col min="5125" max="5125" width="6.140625" style="2" customWidth="1"/>
    <col min="5126" max="5126" width="4.28515625" style="2" customWidth="1"/>
    <col min="5127" max="5127" width="10.5703125" style="2" customWidth="1"/>
    <col min="5128" max="5128" width="4.42578125" style="2" customWidth="1"/>
    <col min="5129" max="5129" width="7.7109375" style="2" customWidth="1"/>
    <col min="5130" max="5130" width="10.28515625" style="2" customWidth="1"/>
    <col min="5131" max="5131" width="5.85546875" style="2" customWidth="1"/>
    <col min="5132" max="5132" width="2.5703125" style="2" customWidth="1"/>
    <col min="5133" max="5133" width="8.85546875" style="2" customWidth="1"/>
    <col min="5134" max="5134" width="2.42578125" style="2" customWidth="1"/>
    <col min="5135" max="5135" width="9.140625" style="2" customWidth="1"/>
    <col min="5136" max="5136" width="9" style="2" customWidth="1"/>
    <col min="5137" max="5137" width="2.42578125" style="2" customWidth="1"/>
    <col min="5138" max="5138" width="8.140625" style="2" customWidth="1"/>
    <col min="5139" max="5139" width="9.140625" style="2"/>
    <col min="5140" max="5140" width="3.140625" style="2" customWidth="1"/>
    <col min="5141" max="5142" width="9.140625" style="2"/>
    <col min="5143" max="5143" width="4.140625" style="2" customWidth="1"/>
    <col min="5144" max="5376" width="9.140625" style="2"/>
    <col min="5377" max="5377" width="5.42578125" style="2" customWidth="1"/>
    <col min="5378" max="5378" width="23.140625" style="2" customWidth="1"/>
    <col min="5379" max="5379" width="19" style="2" customWidth="1"/>
    <col min="5380" max="5380" width="5.140625" style="2" customWidth="1"/>
    <col min="5381" max="5381" width="6.140625" style="2" customWidth="1"/>
    <col min="5382" max="5382" width="4.28515625" style="2" customWidth="1"/>
    <col min="5383" max="5383" width="10.5703125" style="2" customWidth="1"/>
    <col min="5384" max="5384" width="4.42578125" style="2" customWidth="1"/>
    <col min="5385" max="5385" width="7.7109375" style="2" customWidth="1"/>
    <col min="5386" max="5386" width="10.28515625" style="2" customWidth="1"/>
    <col min="5387" max="5387" width="5.85546875" style="2" customWidth="1"/>
    <col min="5388" max="5388" width="2.5703125" style="2" customWidth="1"/>
    <col min="5389" max="5389" width="8.85546875" style="2" customWidth="1"/>
    <col min="5390" max="5390" width="2.42578125" style="2" customWidth="1"/>
    <col min="5391" max="5391" width="9.140625" style="2" customWidth="1"/>
    <col min="5392" max="5392" width="9" style="2" customWidth="1"/>
    <col min="5393" max="5393" width="2.42578125" style="2" customWidth="1"/>
    <col min="5394" max="5394" width="8.140625" style="2" customWidth="1"/>
    <col min="5395" max="5395" width="9.140625" style="2"/>
    <col min="5396" max="5396" width="3.140625" style="2" customWidth="1"/>
    <col min="5397" max="5398" width="9.140625" style="2"/>
    <col min="5399" max="5399" width="4.140625" style="2" customWidth="1"/>
    <col min="5400" max="5632" width="9.140625" style="2"/>
    <col min="5633" max="5633" width="5.42578125" style="2" customWidth="1"/>
    <col min="5634" max="5634" width="23.140625" style="2" customWidth="1"/>
    <col min="5635" max="5635" width="19" style="2" customWidth="1"/>
    <col min="5636" max="5636" width="5.140625" style="2" customWidth="1"/>
    <col min="5637" max="5637" width="6.140625" style="2" customWidth="1"/>
    <col min="5638" max="5638" width="4.28515625" style="2" customWidth="1"/>
    <col min="5639" max="5639" width="10.5703125" style="2" customWidth="1"/>
    <col min="5640" max="5640" width="4.42578125" style="2" customWidth="1"/>
    <col min="5641" max="5641" width="7.7109375" style="2" customWidth="1"/>
    <col min="5642" max="5642" width="10.28515625" style="2" customWidth="1"/>
    <col min="5643" max="5643" width="5.85546875" style="2" customWidth="1"/>
    <col min="5644" max="5644" width="2.5703125" style="2" customWidth="1"/>
    <col min="5645" max="5645" width="8.85546875" style="2" customWidth="1"/>
    <col min="5646" max="5646" width="2.42578125" style="2" customWidth="1"/>
    <col min="5647" max="5647" width="9.140625" style="2" customWidth="1"/>
    <col min="5648" max="5648" width="9" style="2" customWidth="1"/>
    <col min="5649" max="5649" width="2.42578125" style="2" customWidth="1"/>
    <col min="5650" max="5650" width="8.140625" style="2" customWidth="1"/>
    <col min="5651" max="5651" width="9.140625" style="2"/>
    <col min="5652" max="5652" width="3.140625" style="2" customWidth="1"/>
    <col min="5653" max="5654" width="9.140625" style="2"/>
    <col min="5655" max="5655" width="4.140625" style="2" customWidth="1"/>
    <col min="5656" max="5888" width="9.140625" style="2"/>
    <col min="5889" max="5889" width="5.42578125" style="2" customWidth="1"/>
    <col min="5890" max="5890" width="23.140625" style="2" customWidth="1"/>
    <col min="5891" max="5891" width="19" style="2" customWidth="1"/>
    <col min="5892" max="5892" width="5.140625" style="2" customWidth="1"/>
    <col min="5893" max="5893" width="6.140625" style="2" customWidth="1"/>
    <col min="5894" max="5894" width="4.28515625" style="2" customWidth="1"/>
    <col min="5895" max="5895" width="10.5703125" style="2" customWidth="1"/>
    <col min="5896" max="5896" width="4.42578125" style="2" customWidth="1"/>
    <col min="5897" max="5897" width="7.7109375" style="2" customWidth="1"/>
    <col min="5898" max="5898" width="10.28515625" style="2" customWidth="1"/>
    <col min="5899" max="5899" width="5.85546875" style="2" customWidth="1"/>
    <col min="5900" max="5900" width="2.5703125" style="2" customWidth="1"/>
    <col min="5901" max="5901" width="8.85546875" style="2" customWidth="1"/>
    <col min="5902" max="5902" width="2.42578125" style="2" customWidth="1"/>
    <col min="5903" max="5903" width="9.140625" style="2" customWidth="1"/>
    <col min="5904" max="5904" width="9" style="2" customWidth="1"/>
    <col min="5905" max="5905" width="2.42578125" style="2" customWidth="1"/>
    <col min="5906" max="5906" width="8.140625" style="2" customWidth="1"/>
    <col min="5907" max="5907" width="9.140625" style="2"/>
    <col min="5908" max="5908" width="3.140625" style="2" customWidth="1"/>
    <col min="5909" max="5910" width="9.140625" style="2"/>
    <col min="5911" max="5911" width="4.140625" style="2" customWidth="1"/>
    <col min="5912" max="6144" width="9.140625" style="2"/>
    <col min="6145" max="6145" width="5.42578125" style="2" customWidth="1"/>
    <col min="6146" max="6146" width="23.140625" style="2" customWidth="1"/>
    <col min="6147" max="6147" width="19" style="2" customWidth="1"/>
    <col min="6148" max="6148" width="5.140625" style="2" customWidth="1"/>
    <col min="6149" max="6149" width="6.140625" style="2" customWidth="1"/>
    <col min="6150" max="6150" width="4.28515625" style="2" customWidth="1"/>
    <col min="6151" max="6151" width="10.5703125" style="2" customWidth="1"/>
    <col min="6152" max="6152" width="4.42578125" style="2" customWidth="1"/>
    <col min="6153" max="6153" width="7.7109375" style="2" customWidth="1"/>
    <col min="6154" max="6154" width="10.28515625" style="2" customWidth="1"/>
    <col min="6155" max="6155" width="5.85546875" style="2" customWidth="1"/>
    <col min="6156" max="6156" width="2.5703125" style="2" customWidth="1"/>
    <col min="6157" max="6157" width="8.85546875" style="2" customWidth="1"/>
    <col min="6158" max="6158" width="2.42578125" style="2" customWidth="1"/>
    <col min="6159" max="6159" width="9.140625" style="2" customWidth="1"/>
    <col min="6160" max="6160" width="9" style="2" customWidth="1"/>
    <col min="6161" max="6161" width="2.42578125" style="2" customWidth="1"/>
    <col min="6162" max="6162" width="8.140625" style="2" customWidth="1"/>
    <col min="6163" max="6163" width="9.140625" style="2"/>
    <col min="6164" max="6164" width="3.140625" style="2" customWidth="1"/>
    <col min="6165" max="6166" width="9.140625" style="2"/>
    <col min="6167" max="6167" width="4.140625" style="2" customWidth="1"/>
    <col min="6168" max="6400" width="9.140625" style="2"/>
    <col min="6401" max="6401" width="5.42578125" style="2" customWidth="1"/>
    <col min="6402" max="6402" width="23.140625" style="2" customWidth="1"/>
    <col min="6403" max="6403" width="19" style="2" customWidth="1"/>
    <col min="6404" max="6404" width="5.140625" style="2" customWidth="1"/>
    <col min="6405" max="6405" width="6.140625" style="2" customWidth="1"/>
    <col min="6406" max="6406" width="4.28515625" style="2" customWidth="1"/>
    <col min="6407" max="6407" width="10.5703125" style="2" customWidth="1"/>
    <col min="6408" max="6408" width="4.42578125" style="2" customWidth="1"/>
    <col min="6409" max="6409" width="7.7109375" style="2" customWidth="1"/>
    <col min="6410" max="6410" width="10.28515625" style="2" customWidth="1"/>
    <col min="6411" max="6411" width="5.85546875" style="2" customWidth="1"/>
    <col min="6412" max="6412" width="2.5703125" style="2" customWidth="1"/>
    <col min="6413" max="6413" width="8.85546875" style="2" customWidth="1"/>
    <col min="6414" max="6414" width="2.42578125" style="2" customWidth="1"/>
    <col min="6415" max="6415" width="9.140625" style="2" customWidth="1"/>
    <col min="6416" max="6416" width="9" style="2" customWidth="1"/>
    <col min="6417" max="6417" width="2.42578125" style="2" customWidth="1"/>
    <col min="6418" max="6418" width="8.140625" style="2" customWidth="1"/>
    <col min="6419" max="6419" width="9.140625" style="2"/>
    <col min="6420" max="6420" width="3.140625" style="2" customWidth="1"/>
    <col min="6421" max="6422" width="9.140625" style="2"/>
    <col min="6423" max="6423" width="4.140625" style="2" customWidth="1"/>
    <col min="6424" max="6656" width="9.140625" style="2"/>
    <col min="6657" max="6657" width="5.42578125" style="2" customWidth="1"/>
    <col min="6658" max="6658" width="23.140625" style="2" customWidth="1"/>
    <col min="6659" max="6659" width="19" style="2" customWidth="1"/>
    <col min="6660" max="6660" width="5.140625" style="2" customWidth="1"/>
    <col min="6661" max="6661" width="6.140625" style="2" customWidth="1"/>
    <col min="6662" max="6662" width="4.28515625" style="2" customWidth="1"/>
    <col min="6663" max="6663" width="10.5703125" style="2" customWidth="1"/>
    <col min="6664" max="6664" width="4.42578125" style="2" customWidth="1"/>
    <col min="6665" max="6665" width="7.7109375" style="2" customWidth="1"/>
    <col min="6666" max="6666" width="10.28515625" style="2" customWidth="1"/>
    <col min="6667" max="6667" width="5.85546875" style="2" customWidth="1"/>
    <col min="6668" max="6668" width="2.5703125" style="2" customWidth="1"/>
    <col min="6669" max="6669" width="8.85546875" style="2" customWidth="1"/>
    <col min="6670" max="6670" width="2.42578125" style="2" customWidth="1"/>
    <col min="6671" max="6671" width="9.140625" style="2" customWidth="1"/>
    <col min="6672" max="6672" width="9" style="2" customWidth="1"/>
    <col min="6673" max="6673" width="2.42578125" style="2" customWidth="1"/>
    <col min="6674" max="6674" width="8.140625" style="2" customWidth="1"/>
    <col min="6675" max="6675" width="9.140625" style="2"/>
    <col min="6676" max="6676" width="3.140625" style="2" customWidth="1"/>
    <col min="6677" max="6678" width="9.140625" style="2"/>
    <col min="6679" max="6679" width="4.140625" style="2" customWidth="1"/>
    <col min="6680" max="6912" width="9.140625" style="2"/>
    <col min="6913" max="6913" width="5.42578125" style="2" customWidth="1"/>
    <col min="6914" max="6914" width="23.140625" style="2" customWidth="1"/>
    <col min="6915" max="6915" width="19" style="2" customWidth="1"/>
    <col min="6916" max="6916" width="5.140625" style="2" customWidth="1"/>
    <col min="6917" max="6917" width="6.140625" style="2" customWidth="1"/>
    <col min="6918" max="6918" width="4.28515625" style="2" customWidth="1"/>
    <col min="6919" max="6919" width="10.5703125" style="2" customWidth="1"/>
    <col min="6920" max="6920" width="4.42578125" style="2" customWidth="1"/>
    <col min="6921" max="6921" width="7.7109375" style="2" customWidth="1"/>
    <col min="6922" max="6922" width="10.28515625" style="2" customWidth="1"/>
    <col min="6923" max="6923" width="5.85546875" style="2" customWidth="1"/>
    <col min="6924" max="6924" width="2.5703125" style="2" customWidth="1"/>
    <col min="6925" max="6925" width="8.85546875" style="2" customWidth="1"/>
    <col min="6926" max="6926" width="2.42578125" style="2" customWidth="1"/>
    <col min="6927" max="6927" width="9.140625" style="2" customWidth="1"/>
    <col min="6928" max="6928" width="9" style="2" customWidth="1"/>
    <col min="6929" max="6929" width="2.42578125" style="2" customWidth="1"/>
    <col min="6930" max="6930" width="8.140625" style="2" customWidth="1"/>
    <col min="6931" max="6931" width="9.140625" style="2"/>
    <col min="6932" max="6932" width="3.140625" style="2" customWidth="1"/>
    <col min="6933" max="6934" width="9.140625" style="2"/>
    <col min="6935" max="6935" width="4.140625" style="2" customWidth="1"/>
    <col min="6936" max="7168" width="9.140625" style="2"/>
    <col min="7169" max="7169" width="5.42578125" style="2" customWidth="1"/>
    <col min="7170" max="7170" width="23.140625" style="2" customWidth="1"/>
    <col min="7171" max="7171" width="19" style="2" customWidth="1"/>
    <col min="7172" max="7172" width="5.140625" style="2" customWidth="1"/>
    <col min="7173" max="7173" width="6.140625" style="2" customWidth="1"/>
    <col min="7174" max="7174" width="4.28515625" style="2" customWidth="1"/>
    <col min="7175" max="7175" width="10.5703125" style="2" customWidth="1"/>
    <col min="7176" max="7176" width="4.42578125" style="2" customWidth="1"/>
    <col min="7177" max="7177" width="7.7109375" style="2" customWidth="1"/>
    <col min="7178" max="7178" width="10.28515625" style="2" customWidth="1"/>
    <col min="7179" max="7179" width="5.85546875" style="2" customWidth="1"/>
    <col min="7180" max="7180" width="2.5703125" style="2" customWidth="1"/>
    <col min="7181" max="7181" width="8.85546875" style="2" customWidth="1"/>
    <col min="7182" max="7182" width="2.42578125" style="2" customWidth="1"/>
    <col min="7183" max="7183" width="9.140625" style="2" customWidth="1"/>
    <col min="7184" max="7184" width="9" style="2" customWidth="1"/>
    <col min="7185" max="7185" width="2.42578125" style="2" customWidth="1"/>
    <col min="7186" max="7186" width="8.140625" style="2" customWidth="1"/>
    <col min="7187" max="7187" width="9.140625" style="2"/>
    <col min="7188" max="7188" width="3.140625" style="2" customWidth="1"/>
    <col min="7189" max="7190" width="9.140625" style="2"/>
    <col min="7191" max="7191" width="4.140625" style="2" customWidth="1"/>
    <col min="7192" max="7424" width="9.140625" style="2"/>
    <col min="7425" max="7425" width="5.42578125" style="2" customWidth="1"/>
    <col min="7426" max="7426" width="23.140625" style="2" customWidth="1"/>
    <col min="7427" max="7427" width="19" style="2" customWidth="1"/>
    <col min="7428" max="7428" width="5.140625" style="2" customWidth="1"/>
    <col min="7429" max="7429" width="6.140625" style="2" customWidth="1"/>
    <col min="7430" max="7430" width="4.28515625" style="2" customWidth="1"/>
    <col min="7431" max="7431" width="10.5703125" style="2" customWidth="1"/>
    <col min="7432" max="7432" width="4.42578125" style="2" customWidth="1"/>
    <col min="7433" max="7433" width="7.7109375" style="2" customWidth="1"/>
    <col min="7434" max="7434" width="10.28515625" style="2" customWidth="1"/>
    <col min="7435" max="7435" width="5.85546875" style="2" customWidth="1"/>
    <col min="7436" max="7436" width="2.5703125" style="2" customWidth="1"/>
    <col min="7437" max="7437" width="8.85546875" style="2" customWidth="1"/>
    <col min="7438" max="7438" width="2.42578125" style="2" customWidth="1"/>
    <col min="7439" max="7439" width="9.140625" style="2" customWidth="1"/>
    <col min="7440" max="7440" width="9" style="2" customWidth="1"/>
    <col min="7441" max="7441" width="2.42578125" style="2" customWidth="1"/>
    <col min="7442" max="7442" width="8.140625" style="2" customWidth="1"/>
    <col min="7443" max="7443" width="9.140625" style="2"/>
    <col min="7444" max="7444" width="3.140625" style="2" customWidth="1"/>
    <col min="7445" max="7446" width="9.140625" style="2"/>
    <col min="7447" max="7447" width="4.140625" style="2" customWidth="1"/>
    <col min="7448" max="7680" width="9.140625" style="2"/>
    <col min="7681" max="7681" width="5.42578125" style="2" customWidth="1"/>
    <col min="7682" max="7682" width="23.140625" style="2" customWidth="1"/>
    <col min="7683" max="7683" width="19" style="2" customWidth="1"/>
    <col min="7684" max="7684" width="5.140625" style="2" customWidth="1"/>
    <col min="7685" max="7685" width="6.140625" style="2" customWidth="1"/>
    <col min="7686" max="7686" width="4.28515625" style="2" customWidth="1"/>
    <col min="7687" max="7687" width="10.5703125" style="2" customWidth="1"/>
    <col min="7688" max="7688" width="4.42578125" style="2" customWidth="1"/>
    <col min="7689" max="7689" width="7.7109375" style="2" customWidth="1"/>
    <col min="7690" max="7690" width="10.28515625" style="2" customWidth="1"/>
    <col min="7691" max="7691" width="5.85546875" style="2" customWidth="1"/>
    <col min="7692" max="7692" width="2.5703125" style="2" customWidth="1"/>
    <col min="7693" max="7693" width="8.85546875" style="2" customWidth="1"/>
    <col min="7694" max="7694" width="2.42578125" style="2" customWidth="1"/>
    <col min="7695" max="7695" width="9.140625" style="2" customWidth="1"/>
    <col min="7696" max="7696" width="9" style="2" customWidth="1"/>
    <col min="7697" max="7697" width="2.42578125" style="2" customWidth="1"/>
    <col min="7698" max="7698" width="8.140625" style="2" customWidth="1"/>
    <col min="7699" max="7699" width="9.140625" style="2"/>
    <col min="7700" max="7700" width="3.140625" style="2" customWidth="1"/>
    <col min="7701" max="7702" width="9.140625" style="2"/>
    <col min="7703" max="7703" width="4.140625" style="2" customWidth="1"/>
    <col min="7704" max="7936" width="9.140625" style="2"/>
    <col min="7937" max="7937" width="5.42578125" style="2" customWidth="1"/>
    <col min="7938" max="7938" width="23.140625" style="2" customWidth="1"/>
    <col min="7939" max="7939" width="19" style="2" customWidth="1"/>
    <col min="7940" max="7940" width="5.140625" style="2" customWidth="1"/>
    <col min="7941" max="7941" width="6.140625" style="2" customWidth="1"/>
    <col min="7942" max="7942" width="4.28515625" style="2" customWidth="1"/>
    <col min="7943" max="7943" width="10.5703125" style="2" customWidth="1"/>
    <col min="7944" max="7944" width="4.42578125" style="2" customWidth="1"/>
    <col min="7945" max="7945" width="7.7109375" style="2" customWidth="1"/>
    <col min="7946" max="7946" width="10.28515625" style="2" customWidth="1"/>
    <col min="7947" max="7947" width="5.85546875" style="2" customWidth="1"/>
    <col min="7948" max="7948" width="2.5703125" style="2" customWidth="1"/>
    <col min="7949" max="7949" width="8.85546875" style="2" customWidth="1"/>
    <col min="7950" max="7950" width="2.42578125" style="2" customWidth="1"/>
    <col min="7951" max="7951" width="9.140625" style="2" customWidth="1"/>
    <col min="7952" max="7952" width="9" style="2" customWidth="1"/>
    <col min="7953" max="7953" width="2.42578125" style="2" customWidth="1"/>
    <col min="7954" max="7954" width="8.140625" style="2" customWidth="1"/>
    <col min="7955" max="7955" width="9.140625" style="2"/>
    <col min="7956" max="7956" width="3.140625" style="2" customWidth="1"/>
    <col min="7957" max="7958" width="9.140625" style="2"/>
    <col min="7959" max="7959" width="4.140625" style="2" customWidth="1"/>
    <col min="7960" max="8192" width="9.140625" style="2"/>
    <col min="8193" max="8193" width="5.42578125" style="2" customWidth="1"/>
    <col min="8194" max="8194" width="23.140625" style="2" customWidth="1"/>
    <col min="8195" max="8195" width="19" style="2" customWidth="1"/>
    <col min="8196" max="8196" width="5.140625" style="2" customWidth="1"/>
    <col min="8197" max="8197" width="6.140625" style="2" customWidth="1"/>
    <col min="8198" max="8198" width="4.28515625" style="2" customWidth="1"/>
    <col min="8199" max="8199" width="10.5703125" style="2" customWidth="1"/>
    <col min="8200" max="8200" width="4.42578125" style="2" customWidth="1"/>
    <col min="8201" max="8201" width="7.7109375" style="2" customWidth="1"/>
    <col min="8202" max="8202" width="10.28515625" style="2" customWidth="1"/>
    <col min="8203" max="8203" width="5.85546875" style="2" customWidth="1"/>
    <col min="8204" max="8204" width="2.5703125" style="2" customWidth="1"/>
    <col min="8205" max="8205" width="8.85546875" style="2" customWidth="1"/>
    <col min="8206" max="8206" width="2.42578125" style="2" customWidth="1"/>
    <col min="8207" max="8207" width="9.140625" style="2" customWidth="1"/>
    <col min="8208" max="8208" width="9" style="2" customWidth="1"/>
    <col min="8209" max="8209" width="2.42578125" style="2" customWidth="1"/>
    <col min="8210" max="8210" width="8.140625" style="2" customWidth="1"/>
    <col min="8211" max="8211" width="9.140625" style="2"/>
    <col min="8212" max="8212" width="3.140625" style="2" customWidth="1"/>
    <col min="8213" max="8214" width="9.140625" style="2"/>
    <col min="8215" max="8215" width="4.140625" style="2" customWidth="1"/>
    <col min="8216" max="8448" width="9.140625" style="2"/>
    <col min="8449" max="8449" width="5.42578125" style="2" customWidth="1"/>
    <col min="8450" max="8450" width="23.140625" style="2" customWidth="1"/>
    <col min="8451" max="8451" width="19" style="2" customWidth="1"/>
    <col min="8452" max="8452" width="5.140625" style="2" customWidth="1"/>
    <col min="8453" max="8453" width="6.140625" style="2" customWidth="1"/>
    <col min="8454" max="8454" width="4.28515625" style="2" customWidth="1"/>
    <col min="8455" max="8455" width="10.5703125" style="2" customWidth="1"/>
    <col min="8456" max="8456" width="4.42578125" style="2" customWidth="1"/>
    <col min="8457" max="8457" width="7.7109375" style="2" customWidth="1"/>
    <col min="8458" max="8458" width="10.28515625" style="2" customWidth="1"/>
    <col min="8459" max="8459" width="5.85546875" style="2" customWidth="1"/>
    <col min="8460" max="8460" width="2.5703125" style="2" customWidth="1"/>
    <col min="8461" max="8461" width="8.85546875" style="2" customWidth="1"/>
    <col min="8462" max="8462" width="2.42578125" style="2" customWidth="1"/>
    <col min="8463" max="8463" width="9.140625" style="2" customWidth="1"/>
    <col min="8464" max="8464" width="9" style="2" customWidth="1"/>
    <col min="8465" max="8465" width="2.42578125" style="2" customWidth="1"/>
    <col min="8466" max="8466" width="8.140625" style="2" customWidth="1"/>
    <col min="8467" max="8467" width="9.140625" style="2"/>
    <col min="8468" max="8468" width="3.140625" style="2" customWidth="1"/>
    <col min="8469" max="8470" width="9.140625" style="2"/>
    <col min="8471" max="8471" width="4.140625" style="2" customWidth="1"/>
    <col min="8472" max="8704" width="9.140625" style="2"/>
    <col min="8705" max="8705" width="5.42578125" style="2" customWidth="1"/>
    <col min="8706" max="8706" width="23.140625" style="2" customWidth="1"/>
    <col min="8707" max="8707" width="19" style="2" customWidth="1"/>
    <col min="8708" max="8708" width="5.140625" style="2" customWidth="1"/>
    <col min="8709" max="8709" width="6.140625" style="2" customWidth="1"/>
    <col min="8710" max="8710" width="4.28515625" style="2" customWidth="1"/>
    <col min="8711" max="8711" width="10.5703125" style="2" customWidth="1"/>
    <col min="8712" max="8712" width="4.42578125" style="2" customWidth="1"/>
    <col min="8713" max="8713" width="7.7109375" style="2" customWidth="1"/>
    <col min="8714" max="8714" width="10.28515625" style="2" customWidth="1"/>
    <col min="8715" max="8715" width="5.85546875" style="2" customWidth="1"/>
    <col min="8716" max="8716" width="2.5703125" style="2" customWidth="1"/>
    <col min="8717" max="8717" width="8.85546875" style="2" customWidth="1"/>
    <col min="8718" max="8718" width="2.42578125" style="2" customWidth="1"/>
    <col min="8719" max="8719" width="9.140625" style="2" customWidth="1"/>
    <col min="8720" max="8720" width="9" style="2" customWidth="1"/>
    <col min="8721" max="8721" width="2.42578125" style="2" customWidth="1"/>
    <col min="8722" max="8722" width="8.140625" style="2" customWidth="1"/>
    <col min="8723" max="8723" width="9.140625" style="2"/>
    <col min="8724" max="8724" width="3.140625" style="2" customWidth="1"/>
    <col min="8725" max="8726" width="9.140625" style="2"/>
    <col min="8727" max="8727" width="4.140625" style="2" customWidth="1"/>
    <col min="8728" max="8960" width="9.140625" style="2"/>
    <col min="8961" max="8961" width="5.42578125" style="2" customWidth="1"/>
    <col min="8962" max="8962" width="23.140625" style="2" customWidth="1"/>
    <col min="8963" max="8963" width="19" style="2" customWidth="1"/>
    <col min="8964" max="8964" width="5.140625" style="2" customWidth="1"/>
    <col min="8965" max="8965" width="6.140625" style="2" customWidth="1"/>
    <col min="8966" max="8966" width="4.28515625" style="2" customWidth="1"/>
    <col min="8967" max="8967" width="10.5703125" style="2" customWidth="1"/>
    <col min="8968" max="8968" width="4.42578125" style="2" customWidth="1"/>
    <col min="8969" max="8969" width="7.7109375" style="2" customWidth="1"/>
    <col min="8970" max="8970" width="10.28515625" style="2" customWidth="1"/>
    <col min="8971" max="8971" width="5.85546875" style="2" customWidth="1"/>
    <col min="8972" max="8972" width="2.5703125" style="2" customWidth="1"/>
    <col min="8973" max="8973" width="8.85546875" style="2" customWidth="1"/>
    <col min="8974" max="8974" width="2.42578125" style="2" customWidth="1"/>
    <col min="8975" max="8975" width="9.140625" style="2" customWidth="1"/>
    <col min="8976" max="8976" width="9" style="2" customWidth="1"/>
    <col min="8977" max="8977" width="2.42578125" style="2" customWidth="1"/>
    <col min="8978" max="8978" width="8.140625" style="2" customWidth="1"/>
    <col min="8979" max="8979" width="9.140625" style="2"/>
    <col min="8980" max="8980" width="3.140625" style="2" customWidth="1"/>
    <col min="8981" max="8982" width="9.140625" style="2"/>
    <col min="8983" max="8983" width="4.140625" style="2" customWidth="1"/>
    <col min="8984" max="9216" width="9.140625" style="2"/>
    <col min="9217" max="9217" width="5.42578125" style="2" customWidth="1"/>
    <col min="9218" max="9218" width="23.140625" style="2" customWidth="1"/>
    <col min="9219" max="9219" width="19" style="2" customWidth="1"/>
    <col min="9220" max="9220" width="5.140625" style="2" customWidth="1"/>
    <col min="9221" max="9221" width="6.140625" style="2" customWidth="1"/>
    <col min="9222" max="9222" width="4.28515625" style="2" customWidth="1"/>
    <col min="9223" max="9223" width="10.5703125" style="2" customWidth="1"/>
    <col min="9224" max="9224" width="4.42578125" style="2" customWidth="1"/>
    <col min="9225" max="9225" width="7.7109375" style="2" customWidth="1"/>
    <col min="9226" max="9226" width="10.28515625" style="2" customWidth="1"/>
    <col min="9227" max="9227" width="5.85546875" style="2" customWidth="1"/>
    <col min="9228" max="9228" width="2.5703125" style="2" customWidth="1"/>
    <col min="9229" max="9229" width="8.85546875" style="2" customWidth="1"/>
    <col min="9230" max="9230" width="2.42578125" style="2" customWidth="1"/>
    <col min="9231" max="9231" width="9.140625" style="2" customWidth="1"/>
    <col min="9232" max="9232" width="9" style="2" customWidth="1"/>
    <col min="9233" max="9233" width="2.42578125" style="2" customWidth="1"/>
    <col min="9234" max="9234" width="8.140625" style="2" customWidth="1"/>
    <col min="9235" max="9235" width="9.140625" style="2"/>
    <col min="9236" max="9236" width="3.140625" style="2" customWidth="1"/>
    <col min="9237" max="9238" width="9.140625" style="2"/>
    <col min="9239" max="9239" width="4.140625" style="2" customWidth="1"/>
    <col min="9240" max="9472" width="9.140625" style="2"/>
    <col min="9473" max="9473" width="5.42578125" style="2" customWidth="1"/>
    <col min="9474" max="9474" width="23.140625" style="2" customWidth="1"/>
    <col min="9475" max="9475" width="19" style="2" customWidth="1"/>
    <col min="9476" max="9476" width="5.140625" style="2" customWidth="1"/>
    <col min="9477" max="9477" width="6.140625" style="2" customWidth="1"/>
    <col min="9478" max="9478" width="4.28515625" style="2" customWidth="1"/>
    <col min="9479" max="9479" width="10.5703125" style="2" customWidth="1"/>
    <col min="9480" max="9480" width="4.42578125" style="2" customWidth="1"/>
    <col min="9481" max="9481" width="7.7109375" style="2" customWidth="1"/>
    <col min="9482" max="9482" width="10.28515625" style="2" customWidth="1"/>
    <col min="9483" max="9483" width="5.85546875" style="2" customWidth="1"/>
    <col min="9484" max="9484" width="2.5703125" style="2" customWidth="1"/>
    <col min="9485" max="9485" width="8.85546875" style="2" customWidth="1"/>
    <col min="9486" max="9486" width="2.42578125" style="2" customWidth="1"/>
    <col min="9487" max="9487" width="9.140625" style="2" customWidth="1"/>
    <col min="9488" max="9488" width="9" style="2" customWidth="1"/>
    <col min="9489" max="9489" width="2.42578125" style="2" customWidth="1"/>
    <col min="9490" max="9490" width="8.140625" style="2" customWidth="1"/>
    <col min="9491" max="9491" width="9.140625" style="2"/>
    <col min="9492" max="9492" width="3.140625" style="2" customWidth="1"/>
    <col min="9493" max="9494" width="9.140625" style="2"/>
    <col min="9495" max="9495" width="4.140625" style="2" customWidth="1"/>
    <col min="9496" max="9728" width="9.140625" style="2"/>
    <col min="9729" max="9729" width="5.42578125" style="2" customWidth="1"/>
    <col min="9730" max="9730" width="23.140625" style="2" customWidth="1"/>
    <col min="9731" max="9731" width="19" style="2" customWidth="1"/>
    <col min="9732" max="9732" width="5.140625" style="2" customWidth="1"/>
    <col min="9733" max="9733" width="6.140625" style="2" customWidth="1"/>
    <col min="9734" max="9734" width="4.28515625" style="2" customWidth="1"/>
    <col min="9735" max="9735" width="10.5703125" style="2" customWidth="1"/>
    <col min="9736" max="9736" width="4.42578125" style="2" customWidth="1"/>
    <col min="9737" max="9737" width="7.7109375" style="2" customWidth="1"/>
    <col min="9738" max="9738" width="10.28515625" style="2" customWidth="1"/>
    <col min="9739" max="9739" width="5.85546875" style="2" customWidth="1"/>
    <col min="9740" max="9740" width="2.5703125" style="2" customWidth="1"/>
    <col min="9741" max="9741" width="8.85546875" style="2" customWidth="1"/>
    <col min="9742" max="9742" width="2.42578125" style="2" customWidth="1"/>
    <col min="9743" max="9743" width="9.140625" style="2" customWidth="1"/>
    <col min="9744" max="9744" width="9" style="2" customWidth="1"/>
    <col min="9745" max="9745" width="2.42578125" style="2" customWidth="1"/>
    <col min="9746" max="9746" width="8.140625" style="2" customWidth="1"/>
    <col min="9747" max="9747" width="9.140625" style="2"/>
    <col min="9748" max="9748" width="3.140625" style="2" customWidth="1"/>
    <col min="9749" max="9750" width="9.140625" style="2"/>
    <col min="9751" max="9751" width="4.140625" style="2" customWidth="1"/>
    <col min="9752" max="9984" width="9.140625" style="2"/>
    <col min="9985" max="9985" width="5.42578125" style="2" customWidth="1"/>
    <col min="9986" max="9986" width="23.140625" style="2" customWidth="1"/>
    <col min="9987" max="9987" width="19" style="2" customWidth="1"/>
    <col min="9988" max="9988" width="5.140625" style="2" customWidth="1"/>
    <col min="9989" max="9989" width="6.140625" style="2" customWidth="1"/>
    <col min="9990" max="9990" width="4.28515625" style="2" customWidth="1"/>
    <col min="9991" max="9991" width="10.5703125" style="2" customWidth="1"/>
    <col min="9992" max="9992" width="4.42578125" style="2" customWidth="1"/>
    <col min="9993" max="9993" width="7.7109375" style="2" customWidth="1"/>
    <col min="9994" max="9994" width="10.28515625" style="2" customWidth="1"/>
    <col min="9995" max="9995" width="5.85546875" style="2" customWidth="1"/>
    <col min="9996" max="9996" width="2.5703125" style="2" customWidth="1"/>
    <col min="9997" max="9997" width="8.85546875" style="2" customWidth="1"/>
    <col min="9998" max="9998" width="2.42578125" style="2" customWidth="1"/>
    <col min="9999" max="9999" width="9.140625" style="2" customWidth="1"/>
    <col min="10000" max="10000" width="9" style="2" customWidth="1"/>
    <col min="10001" max="10001" width="2.42578125" style="2" customWidth="1"/>
    <col min="10002" max="10002" width="8.140625" style="2" customWidth="1"/>
    <col min="10003" max="10003" width="9.140625" style="2"/>
    <col min="10004" max="10004" width="3.140625" style="2" customWidth="1"/>
    <col min="10005" max="10006" width="9.140625" style="2"/>
    <col min="10007" max="10007" width="4.140625" style="2" customWidth="1"/>
    <col min="10008" max="10240" width="9.140625" style="2"/>
    <col min="10241" max="10241" width="5.42578125" style="2" customWidth="1"/>
    <col min="10242" max="10242" width="23.140625" style="2" customWidth="1"/>
    <col min="10243" max="10243" width="19" style="2" customWidth="1"/>
    <col min="10244" max="10244" width="5.140625" style="2" customWidth="1"/>
    <col min="10245" max="10245" width="6.140625" style="2" customWidth="1"/>
    <col min="10246" max="10246" width="4.28515625" style="2" customWidth="1"/>
    <col min="10247" max="10247" width="10.5703125" style="2" customWidth="1"/>
    <col min="10248" max="10248" width="4.42578125" style="2" customWidth="1"/>
    <col min="10249" max="10249" width="7.7109375" style="2" customWidth="1"/>
    <col min="10250" max="10250" width="10.28515625" style="2" customWidth="1"/>
    <col min="10251" max="10251" width="5.85546875" style="2" customWidth="1"/>
    <col min="10252" max="10252" width="2.5703125" style="2" customWidth="1"/>
    <col min="10253" max="10253" width="8.85546875" style="2" customWidth="1"/>
    <col min="10254" max="10254" width="2.42578125" style="2" customWidth="1"/>
    <col min="10255" max="10255" width="9.140625" style="2" customWidth="1"/>
    <col min="10256" max="10256" width="9" style="2" customWidth="1"/>
    <col min="10257" max="10257" width="2.42578125" style="2" customWidth="1"/>
    <col min="10258" max="10258" width="8.140625" style="2" customWidth="1"/>
    <col min="10259" max="10259" width="9.140625" style="2"/>
    <col min="10260" max="10260" width="3.140625" style="2" customWidth="1"/>
    <col min="10261" max="10262" width="9.140625" style="2"/>
    <col min="10263" max="10263" width="4.140625" style="2" customWidth="1"/>
    <col min="10264" max="10496" width="9.140625" style="2"/>
    <col min="10497" max="10497" width="5.42578125" style="2" customWidth="1"/>
    <col min="10498" max="10498" width="23.140625" style="2" customWidth="1"/>
    <col min="10499" max="10499" width="19" style="2" customWidth="1"/>
    <col min="10500" max="10500" width="5.140625" style="2" customWidth="1"/>
    <col min="10501" max="10501" width="6.140625" style="2" customWidth="1"/>
    <col min="10502" max="10502" width="4.28515625" style="2" customWidth="1"/>
    <col min="10503" max="10503" width="10.5703125" style="2" customWidth="1"/>
    <col min="10504" max="10504" width="4.42578125" style="2" customWidth="1"/>
    <col min="10505" max="10505" width="7.7109375" style="2" customWidth="1"/>
    <col min="10506" max="10506" width="10.28515625" style="2" customWidth="1"/>
    <col min="10507" max="10507" width="5.85546875" style="2" customWidth="1"/>
    <col min="10508" max="10508" width="2.5703125" style="2" customWidth="1"/>
    <col min="10509" max="10509" width="8.85546875" style="2" customWidth="1"/>
    <col min="10510" max="10510" width="2.42578125" style="2" customWidth="1"/>
    <col min="10511" max="10511" width="9.140625" style="2" customWidth="1"/>
    <col min="10512" max="10512" width="9" style="2" customWidth="1"/>
    <col min="10513" max="10513" width="2.42578125" style="2" customWidth="1"/>
    <col min="10514" max="10514" width="8.140625" style="2" customWidth="1"/>
    <col min="10515" max="10515" width="9.140625" style="2"/>
    <col min="10516" max="10516" width="3.140625" style="2" customWidth="1"/>
    <col min="10517" max="10518" width="9.140625" style="2"/>
    <col min="10519" max="10519" width="4.140625" style="2" customWidth="1"/>
    <col min="10520" max="10752" width="9.140625" style="2"/>
    <col min="10753" max="10753" width="5.42578125" style="2" customWidth="1"/>
    <col min="10754" max="10754" width="23.140625" style="2" customWidth="1"/>
    <col min="10755" max="10755" width="19" style="2" customWidth="1"/>
    <col min="10756" max="10756" width="5.140625" style="2" customWidth="1"/>
    <col min="10757" max="10757" width="6.140625" style="2" customWidth="1"/>
    <col min="10758" max="10758" width="4.28515625" style="2" customWidth="1"/>
    <col min="10759" max="10759" width="10.5703125" style="2" customWidth="1"/>
    <col min="10760" max="10760" width="4.42578125" style="2" customWidth="1"/>
    <col min="10761" max="10761" width="7.7109375" style="2" customWidth="1"/>
    <col min="10762" max="10762" width="10.28515625" style="2" customWidth="1"/>
    <col min="10763" max="10763" width="5.85546875" style="2" customWidth="1"/>
    <col min="10764" max="10764" width="2.5703125" style="2" customWidth="1"/>
    <col min="10765" max="10765" width="8.85546875" style="2" customWidth="1"/>
    <col min="10766" max="10766" width="2.42578125" style="2" customWidth="1"/>
    <col min="10767" max="10767" width="9.140625" style="2" customWidth="1"/>
    <col min="10768" max="10768" width="9" style="2" customWidth="1"/>
    <col min="10769" max="10769" width="2.42578125" style="2" customWidth="1"/>
    <col min="10770" max="10770" width="8.140625" style="2" customWidth="1"/>
    <col min="10771" max="10771" width="9.140625" style="2"/>
    <col min="10772" max="10772" width="3.140625" style="2" customWidth="1"/>
    <col min="10773" max="10774" width="9.140625" style="2"/>
    <col min="10775" max="10775" width="4.140625" style="2" customWidth="1"/>
    <col min="10776" max="11008" width="9.140625" style="2"/>
    <col min="11009" max="11009" width="5.42578125" style="2" customWidth="1"/>
    <col min="11010" max="11010" width="23.140625" style="2" customWidth="1"/>
    <col min="11011" max="11011" width="19" style="2" customWidth="1"/>
    <col min="11012" max="11012" width="5.140625" style="2" customWidth="1"/>
    <col min="11013" max="11013" width="6.140625" style="2" customWidth="1"/>
    <col min="11014" max="11014" width="4.28515625" style="2" customWidth="1"/>
    <col min="11015" max="11015" width="10.5703125" style="2" customWidth="1"/>
    <col min="11016" max="11016" width="4.42578125" style="2" customWidth="1"/>
    <col min="11017" max="11017" width="7.7109375" style="2" customWidth="1"/>
    <col min="11018" max="11018" width="10.28515625" style="2" customWidth="1"/>
    <col min="11019" max="11019" width="5.85546875" style="2" customWidth="1"/>
    <col min="11020" max="11020" width="2.5703125" style="2" customWidth="1"/>
    <col min="11021" max="11021" width="8.85546875" style="2" customWidth="1"/>
    <col min="11022" max="11022" width="2.42578125" style="2" customWidth="1"/>
    <col min="11023" max="11023" width="9.140625" style="2" customWidth="1"/>
    <col min="11024" max="11024" width="9" style="2" customWidth="1"/>
    <col min="11025" max="11025" width="2.42578125" style="2" customWidth="1"/>
    <col min="11026" max="11026" width="8.140625" style="2" customWidth="1"/>
    <col min="11027" max="11027" width="9.140625" style="2"/>
    <col min="11028" max="11028" width="3.140625" style="2" customWidth="1"/>
    <col min="11029" max="11030" width="9.140625" style="2"/>
    <col min="11031" max="11031" width="4.140625" style="2" customWidth="1"/>
    <col min="11032" max="11264" width="9.140625" style="2"/>
    <col min="11265" max="11265" width="5.42578125" style="2" customWidth="1"/>
    <col min="11266" max="11266" width="23.140625" style="2" customWidth="1"/>
    <col min="11267" max="11267" width="19" style="2" customWidth="1"/>
    <col min="11268" max="11268" width="5.140625" style="2" customWidth="1"/>
    <col min="11269" max="11269" width="6.140625" style="2" customWidth="1"/>
    <col min="11270" max="11270" width="4.28515625" style="2" customWidth="1"/>
    <col min="11271" max="11271" width="10.5703125" style="2" customWidth="1"/>
    <col min="11272" max="11272" width="4.42578125" style="2" customWidth="1"/>
    <col min="11273" max="11273" width="7.7109375" style="2" customWidth="1"/>
    <col min="11274" max="11274" width="10.28515625" style="2" customWidth="1"/>
    <col min="11275" max="11275" width="5.85546875" style="2" customWidth="1"/>
    <col min="11276" max="11276" width="2.5703125" style="2" customWidth="1"/>
    <col min="11277" max="11277" width="8.85546875" style="2" customWidth="1"/>
    <col min="11278" max="11278" width="2.42578125" style="2" customWidth="1"/>
    <col min="11279" max="11279" width="9.140625" style="2" customWidth="1"/>
    <col min="11280" max="11280" width="9" style="2" customWidth="1"/>
    <col min="11281" max="11281" width="2.42578125" style="2" customWidth="1"/>
    <col min="11282" max="11282" width="8.140625" style="2" customWidth="1"/>
    <col min="11283" max="11283" width="9.140625" style="2"/>
    <col min="11284" max="11284" width="3.140625" style="2" customWidth="1"/>
    <col min="11285" max="11286" width="9.140625" style="2"/>
    <col min="11287" max="11287" width="4.140625" style="2" customWidth="1"/>
    <col min="11288" max="11520" width="9.140625" style="2"/>
    <col min="11521" max="11521" width="5.42578125" style="2" customWidth="1"/>
    <col min="11522" max="11522" width="23.140625" style="2" customWidth="1"/>
    <col min="11523" max="11523" width="19" style="2" customWidth="1"/>
    <col min="11524" max="11524" width="5.140625" style="2" customWidth="1"/>
    <col min="11525" max="11525" width="6.140625" style="2" customWidth="1"/>
    <col min="11526" max="11526" width="4.28515625" style="2" customWidth="1"/>
    <col min="11527" max="11527" width="10.5703125" style="2" customWidth="1"/>
    <col min="11528" max="11528" width="4.42578125" style="2" customWidth="1"/>
    <col min="11529" max="11529" width="7.7109375" style="2" customWidth="1"/>
    <col min="11530" max="11530" width="10.28515625" style="2" customWidth="1"/>
    <col min="11531" max="11531" width="5.85546875" style="2" customWidth="1"/>
    <col min="11532" max="11532" width="2.5703125" style="2" customWidth="1"/>
    <col min="11533" max="11533" width="8.85546875" style="2" customWidth="1"/>
    <col min="11534" max="11534" width="2.42578125" style="2" customWidth="1"/>
    <col min="11535" max="11535" width="9.140625" style="2" customWidth="1"/>
    <col min="11536" max="11536" width="9" style="2" customWidth="1"/>
    <col min="11537" max="11537" width="2.42578125" style="2" customWidth="1"/>
    <col min="11538" max="11538" width="8.140625" style="2" customWidth="1"/>
    <col min="11539" max="11539" width="9.140625" style="2"/>
    <col min="11540" max="11540" width="3.140625" style="2" customWidth="1"/>
    <col min="11541" max="11542" width="9.140625" style="2"/>
    <col min="11543" max="11543" width="4.140625" style="2" customWidth="1"/>
    <col min="11544" max="11776" width="9.140625" style="2"/>
    <col min="11777" max="11777" width="5.42578125" style="2" customWidth="1"/>
    <col min="11778" max="11778" width="23.140625" style="2" customWidth="1"/>
    <col min="11779" max="11779" width="19" style="2" customWidth="1"/>
    <col min="11780" max="11780" width="5.140625" style="2" customWidth="1"/>
    <col min="11781" max="11781" width="6.140625" style="2" customWidth="1"/>
    <col min="11782" max="11782" width="4.28515625" style="2" customWidth="1"/>
    <col min="11783" max="11783" width="10.5703125" style="2" customWidth="1"/>
    <col min="11784" max="11784" width="4.42578125" style="2" customWidth="1"/>
    <col min="11785" max="11785" width="7.7109375" style="2" customWidth="1"/>
    <col min="11786" max="11786" width="10.28515625" style="2" customWidth="1"/>
    <col min="11787" max="11787" width="5.85546875" style="2" customWidth="1"/>
    <col min="11788" max="11788" width="2.5703125" style="2" customWidth="1"/>
    <col min="11789" max="11789" width="8.85546875" style="2" customWidth="1"/>
    <col min="11790" max="11790" width="2.42578125" style="2" customWidth="1"/>
    <col min="11791" max="11791" width="9.140625" style="2" customWidth="1"/>
    <col min="11792" max="11792" width="9" style="2" customWidth="1"/>
    <col min="11793" max="11793" width="2.42578125" style="2" customWidth="1"/>
    <col min="11794" max="11794" width="8.140625" style="2" customWidth="1"/>
    <col min="11795" max="11795" width="9.140625" style="2"/>
    <col min="11796" max="11796" width="3.140625" style="2" customWidth="1"/>
    <col min="11797" max="11798" width="9.140625" style="2"/>
    <col min="11799" max="11799" width="4.140625" style="2" customWidth="1"/>
    <col min="11800" max="12032" width="9.140625" style="2"/>
    <col min="12033" max="12033" width="5.42578125" style="2" customWidth="1"/>
    <col min="12034" max="12034" width="23.140625" style="2" customWidth="1"/>
    <col min="12035" max="12035" width="19" style="2" customWidth="1"/>
    <col min="12036" max="12036" width="5.140625" style="2" customWidth="1"/>
    <col min="12037" max="12037" width="6.140625" style="2" customWidth="1"/>
    <col min="12038" max="12038" width="4.28515625" style="2" customWidth="1"/>
    <col min="12039" max="12039" width="10.5703125" style="2" customWidth="1"/>
    <col min="12040" max="12040" width="4.42578125" style="2" customWidth="1"/>
    <col min="12041" max="12041" width="7.7109375" style="2" customWidth="1"/>
    <col min="12042" max="12042" width="10.28515625" style="2" customWidth="1"/>
    <col min="12043" max="12043" width="5.85546875" style="2" customWidth="1"/>
    <col min="12044" max="12044" width="2.5703125" style="2" customWidth="1"/>
    <col min="12045" max="12045" width="8.85546875" style="2" customWidth="1"/>
    <col min="12046" max="12046" width="2.42578125" style="2" customWidth="1"/>
    <col min="12047" max="12047" width="9.140625" style="2" customWidth="1"/>
    <col min="12048" max="12048" width="9" style="2" customWidth="1"/>
    <col min="12049" max="12049" width="2.42578125" style="2" customWidth="1"/>
    <col min="12050" max="12050" width="8.140625" style="2" customWidth="1"/>
    <col min="12051" max="12051" width="9.140625" style="2"/>
    <col min="12052" max="12052" width="3.140625" style="2" customWidth="1"/>
    <col min="12053" max="12054" width="9.140625" style="2"/>
    <col min="12055" max="12055" width="4.140625" style="2" customWidth="1"/>
    <col min="12056" max="12288" width="9.140625" style="2"/>
    <col min="12289" max="12289" width="5.42578125" style="2" customWidth="1"/>
    <col min="12290" max="12290" width="23.140625" style="2" customWidth="1"/>
    <col min="12291" max="12291" width="19" style="2" customWidth="1"/>
    <col min="12292" max="12292" width="5.140625" style="2" customWidth="1"/>
    <col min="12293" max="12293" width="6.140625" style="2" customWidth="1"/>
    <col min="12294" max="12294" width="4.28515625" style="2" customWidth="1"/>
    <col min="12295" max="12295" width="10.5703125" style="2" customWidth="1"/>
    <col min="12296" max="12296" width="4.42578125" style="2" customWidth="1"/>
    <col min="12297" max="12297" width="7.7109375" style="2" customWidth="1"/>
    <col min="12298" max="12298" width="10.28515625" style="2" customWidth="1"/>
    <col min="12299" max="12299" width="5.85546875" style="2" customWidth="1"/>
    <col min="12300" max="12300" width="2.5703125" style="2" customWidth="1"/>
    <col min="12301" max="12301" width="8.85546875" style="2" customWidth="1"/>
    <col min="12302" max="12302" width="2.42578125" style="2" customWidth="1"/>
    <col min="12303" max="12303" width="9.140625" style="2" customWidth="1"/>
    <col min="12304" max="12304" width="9" style="2" customWidth="1"/>
    <col min="12305" max="12305" width="2.42578125" style="2" customWidth="1"/>
    <col min="12306" max="12306" width="8.140625" style="2" customWidth="1"/>
    <col min="12307" max="12307" width="9.140625" style="2"/>
    <col min="12308" max="12308" width="3.140625" style="2" customWidth="1"/>
    <col min="12309" max="12310" width="9.140625" style="2"/>
    <col min="12311" max="12311" width="4.140625" style="2" customWidth="1"/>
    <col min="12312" max="12544" width="9.140625" style="2"/>
    <col min="12545" max="12545" width="5.42578125" style="2" customWidth="1"/>
    <col min="12546" max="12546" width="23.140625" style="2" customWidth="1"/>
    <col min="12547" max="12547" width="19" style="2" customWidth="1"/>
    <col min="12548" max="12548" width="5.140625" style="2" customWidth="1"/>
    <col min="12549" max="12549" width="6.140625" style="2" customWidth="1"/>
    <col min="12550" max="12550" width="4.28515625" style="2" customWidth="1"/>
    <col min="12551" max="12551" width="10.5703125" style="2" customWidth="1"/>
    <col min="12552" max="12552" width="4.42578125" style="2" customWidth="1"/>
    <col min="12553" max="12553" width="7.7109375" style="2" customWidth="1"/>
    <col min="12554" max="12554" width="10.28515625" style="2" customWidth="1"/>
    <col min="12555" max="12555" width="5.85546875" style="2" customWidth="1"/>
    <col min="12556" max="12556" width="2.5703125" style="2" customWidth="1"/>
    <col min="12557" max="12557" width="8.85546875" style="2" customWidth="1"/>
    <col min="12558" max="12558" width="2.42578125" style="2" customWidth="1"/>
    <col min="12559" max="12559" width="9.140625" style="2" customWidth="1"/>
    <col min="12560" max="12560" width="9" style="2" customWidth="1"/>
    <col min="12561" max="12561" width="2.42578125" style="2" customWidth="1"/>
    <col min="12562" max="12562" width="8.140625" style="2" customWidth="1"/>
    <col min="12563" max="12563" width="9.140625" style="2"/>
    <col min="12564" max="12564" width="3.140625" style="2" customWidth="1"/>
    <col min="12565" max="12566" width="9.140625" style="2"/>
    <col min="12567" max="12567" width="4.140625" style="2" customWidth="1"/>
    <col min="12568" max="12800" width="9.140625" style="2"/>
    <col min="12801" max="12801" width="5.42578125" style="2" customWidth="1"/>
    <col min="12802" max="12802" width="23.140625" style="2" customWidth="1"/>
    <col min="12803" max="12803" width="19" style="2" customWidth="1"/>
    <col min="12804" max="12804" width="5.140625" style="2" customWidth="1"/>
    <col min="12805" max="12805" width="6.140625" style="2" customWidth="1"/>
    <col min="12806" max="12806" width="4.28515625" style="2" customWidth="1"/>
    <col min="12807" max="12807" width="10.5703125" style="2" customWidth="1"/>
    <col min="12808" max="12808" width="4.42578125" style="2" customWidth="1"/>
    <col min="12809" max="12809" width="7.7109375" style="2" customWidth="1"/>
    <col min="12810" max="12810" width="10.28515625" style="2" customWidth="1"/>
    <col min="12811" max="12811" width="5.85546875" style="2" customWidth="1"/>
    <col min="12812" max="12812" width="2.5703125" style="2" customWidth="1"/>
    <col min="12813" max="12813" width="8.85546875" style="2" customWidth="1"/>
    <col min="12814" max="12814" width="2.42578125" style="2" customWidth="1"/>
    <col min="12815" max="12815" width="9.140625" style="2" customWidth="1"/>
    <col min="12816" max="12816" width="9" style="2" customWidth="1"/>
    <col min="12817" max="12817" width="2.42578125" style="2" customWidth="1"/>
    <col min="12818" max="12818" width="8.140625" style="2" customWidth="1"/>
    <col min="12819" max="12819" width="9.140625" style="2"/>
    <col min="12820" max="12820" width="3.140625" style="2" customWidth="1"/>
    <col min="12821" max="12822" width="9.140625" style="2"/>
    <col min="12823" max="12823" width="4.140625" style="2" customWidth="1"/>
    <col min="12824" max="13056" width="9.140625" style="2"/>
    <col min="13057" max="13057" width="5.42578125" style="2" customWidth="1"/>
    <col min="13058" max="13058" width="23.140625" style="2" customWidth="1"/>
    <col min="13059" max="13059" width="19" style="2" customWidth="1"/>
    <col min="13060" max="13060" width="5.140625" style="2" customWidth="1"/>
    <col min="13061" max="13061" width="6.140625" style="2" customWidth="1"/>
    <col min="13062" max="13062" width="4.28515625" style="2" customWidth="1"/>
    <col min="13063" max="13063" width="10.5703125" style="2" customWidth="1"/>
    <col min="13064" max="13064" width="4.42578125" style="2" customWidth="1"/>
    <col min="13065" max="13065" width="7.7109375" style="2" customWidth="1"/>
    <col min="13066" max="13066" width="10.28515625" style="2" customWidth="1"/>
    <col min="13067" max="13067" width="5.85546875" style="2" customWidth="1"/>
    <col min="13068" max="13068" width="2.5703125" style="2" customWidth="1"/>
    <col min="13069" max="13069" width="8.85546875" style="2" customWidth="1"/>
    <col min="13070" max="13070" width="2.42578125" style="2" customWidth="1"/>
    <col min="13071" max="13071" width="9.140625" style="2" customWidth="1"/>
    <col min="13072" max="13072" width="9" style="2" customWidth="1"/>
    <col min="13073" max="13073" width="2.42578125" style="2" customWidth="1"/>
    <col min="13074" max="13074" width="8.140625" style="2" customWidth="1"/>
    <col min="13075" max="13075" width="9.140625" style="2"/>
    <col min="13076" max="13076" width="3.140625" style="2" customWidth="1"/>
    <col min="13077" max="13078" width="9.140625" style="2"/>
    <col min="13079" max="13079" width="4.140625" style="2" customWidth="1"/>
    <col min="13080" max="13312" width="9.140625" style="2"/>
    <col min="13313" max="13313" width="5.42578125" style="2" customWidth="1"/>
    <col min="13314" max="13314" width="23.140625" style="2" customWidth="1"/>
    <col min="13315" max="13315" width="19" style="2" customWidth="1"/>
    <col min="13316" max="13316" width="5.140625" style="2" customWidth="1"/>
    <col min="13317" max="13317" width="6.140625" style="2" customWidth="1"/>
    <col min="13318" max="13318" width="4.28515625" style="2" customWidth="1"/>
    <col min="13319" max="13319" width="10.5703125" style="2" customWidth="1"/>
    <col min="13320" max="13320" width="4.42578125" style="2" customWidth="1"/>
    <col min="13321" max="13321" width="7.7109375" style="2" customWidth="1"/>
    <col min="13322" max="13322" width="10.28515625" style="2" customWidth="1"/>
    <col min="13323" max="13323" width="5.85546875" style="2" customWidth="1"/>
    <col min="13324" max="13324" width="2.5703125" style="2" customWidth="1"/>
    <col min="13325" max="13325" width="8.85546875" style="2" customWidth="1"/>
    <col min="13326" max="13326" width="2.42578125" style="2" customWidth="1"/>
    <col min="13327" max="13327" width="9.140625" style="2" customWidth="1"/>
    <col min="13328" max="13328" width="9" style="2" customWidth="1"/>
    <col min="13329" max="13329" width="2.42578125" style="2" customWidth="1"/>
    <col min="13330" max="13330" width="8.140625" style="2" customWidth="1"/>
    <col min="13331" max="13331" width="9.140625" style="2"/>
    <col min="13332" max="13332" width="3.140625" style="2" customWidth="1"/>
    <col min="13333" max="13334" width="9.140625" style="2"/>
    <col min="13335" max="13335" width="4.140625" style="2" customWidth="1"/>
    <col min="13336" max="13568" width="9.140625" style="2"/>
    <col min="13569" max="13569" width="5.42578125" style="2" customWidth="1"/>
    <col min="13570" max="13570" width="23.140625" style="2" customWidth="1"/>
    <col min="13571" max="13571" width="19" style="2" customWidth="1"/>
    <col min="13572" max="13572" width="5.140625" style="2" customWidth="1"/>
    <col min="13573" max="13573" width="6.140625" style="2" customWidth="1"/>
    <col min="13574" max="13574" width="4.28515625" style="2" customWidth="1"/>
    <col min="13575" max="13575" width="10.5703125" style="2" customWidth="1"/>
    <col min="13576" max="13576" width="4.42578125" style="2" customWidth="1"/>
    <col min="13577" max="13577" width="7.7109375" style="2" customWidth="1"/>
    <col min="13578" max="13578" width="10.28515625" style="2" customWidth="1"/>
    <col min="13579" max="13579" width="5.85546875" style="2" customWidth="1"/>
    <col min="13580" max="13580" width="2.5703125" style="2" customWidth="1"/>
    <col min="13581" max="13581" width="8.85546875" style="2" customWidth="1"/>
    <col min="13582" max="13582" width="2.42578125" style="2" customWidth="1"/>
    <col min="13583" max="13583" width="9.140625" style="2" customWidth="1"/>
    <col min="13584" max="13584" width="9" style="2" customWidth="1"/>
    <col min="13585" max="13585" width="2.42578125" style="2" customWidth="1"/>
    <col min="13586" max="13586" width="8.140625" style="2" customWidth="1"/>
    <col min="13587" max="13587" width="9.140625" style="2"/>
    <col min="13588" max="13588" width="3.140625" style="2" customWidth="1"/>
    <col min="13589" max="13590" width="9.140625" style="2"/>
    <col min="13591" max="13591" width="4.140625" style="2" customWidth="1"/>
    <col min="13592" max="13824" width="9.140625" style="2"/>
    <col min="13825" max="13825" width="5.42578125" style="2" customWidth="1"/>
    <col min="13826" max="13826" width="23.140625" style="2" customWidth="1"/>
    <col min="13827" max="13827" width="19" style="2" customWidth="1"/>
    <col min="13828" max="13828" width="5.140625" style="2" customWidth="1"/>
    <col min="13829" max="13829" width="6.140625" style="2" customWidth="1"/>
    <col min="13830" max="13830" width="4.28515625" style="2" customWidth="1"/>
    <col min="13831" max="13831" width="10.5703125" style="2" customWidth="1"/>
    <col min="13832" max="13832" width="4.42578125" style="2" customWidth="1"/>
    <col min="13833" max="13833" width="7.7109375" style="2" customWidth="1"/>
    <col min="13834" max="13834" width="10.28515625" style="2" customWidth="1"/>
    <col min="13835" max="13835" width="5.85546875" style="2" customWidth="1"/>
    <col min="13836" max="13836" width="2.5703125" style="2" customWidth="1"/>
    <col min="13837" max="13837" width="8.85546875" style="2" customWidth="1"/>
    <col min="13838" max="13838" width="2.42578125" style="2" customWidth="1"/>
    <col min="13839" max="13839" width="9.140625" style="2" customWidth="1"/>
    <col min="13840" max="13840" width="9" style="2" customWidth="1"/>
    <col min="13841" max="13841" width="2.42578125" style="2" customWidth="1"/>
    <col min="13842" max="13842" width="8.140625" style="2" customWidth="1"/>
    <col min="13843" max="13843" width="9.140625" style="2"/>
    <col min="13844" max="13844" width="3.140625" style="2" customWidth="1"/>
    <col min="13845" max="13846" width="9.140625" style="2"/>
    <col min="13847" max="13847" width="4.140625" style="2" customWidth="1"/>
    <col min="13848" max="14080" width="9.140625" style="2"/>
    <col min="14081" max="14081" width="5.42578125" style="2" customWidth="1"/>
    <col min="14082" max="14082" width="23.140625" style="2" customWidth="1"/>
    <col min="14083" max="14083" width="19" style="2" customWidth="1"/>
    <col min="14084" max="14084" width="5.140625" style="2" customWidth="1"/>
    <col min="14085" max="14085" width="6.140625" style="2" customWidth="1"/>
    <col min="14086" max="14086" width="4.28515625" style="2" customWidth="1"/>
    <col min="14087" max="14087" width="10.5703125" style="2" customWidth="1"/>
    <col min="14088" max="14088" width="4.42578125" style="2" customWidth="1"/>
    <col min="14089" max="14089" width="7.7109375" style="2" customWidth="1"/>
    <col min="14090" max="14090" width="10.28515625" style="2" customWidth="1"/>
    <col min="14091" max="14091" width="5.85546875" style="2" customWidth="1"/>
    <col min="14092" max="14092" width="2.5703125" style="2" customWidth="1"/>
    <col min="14093" max="14093" width="8.85546875" style="2" customWidth="1"/>
    <col min="14094" max="14094" width="2.42578125" style="2" customWidth="1"/>
    <col min="14095" max="14095" width="9.140625" style="2" customWidth="1"/>
    <col min="14096" max="14096" width="9" style="2" customWidth="1"/>
    <col min="14097" max="14097" width="2.42578125" style="2" customWidth="1"/>
    <col min="14098" max="14098" width="8.140625" style="2" customWidth="1"/>
    <col min="14099" max="14099" width="9.140625" style="2"/>
    <col min="14100" max="14100" width="3.140625" style="2" customWidth="1"/>
    <col min="14101" max="14102" width="9.140625" style="2"/>
    <col min="14103" max="14103" width="4.140625" style="2" customWidth="1"/>
    <col min="14104" max="14336" width="9.140625" style="2"/>
    <col min="14337" max="14337" width="5.42578125" style="2" customWidth="1"/>
    <col min="14338" max="14338" width="23.140625" style="2" customWidth="1"/>
    <col min="14339" max="14339" width="19" style="2" customWidth="1"/>
    <col min="14340" max="14340" width="5.140625" style="2" customWidth="1"/>
    <col min="14341" max="14341" width="6.140625" style="2" customWidth="1"/>
    <col min="14342" max="14342" width="4.28515625" style="2" customWidth="1"/>
    <col min="14343" max="14343" width="10.5703125" style="2" customWidth="1"/>
    <col min="14344" max="14344" width="4.42578125" style="2" customWidth="1"/>
    <col min="14345" max="14345" width="7.7109375" style="2" customWidth="1"/>
    <col min="14346" max="14346" width="10.28515625" style="2" customWidth="1"/>
    <col min="14347" max="14347" width="5.85546875" style="2" customWidth="1"/>
    <col min="14348" max="14348" width="2.5703125" style="2" customWidth="1"/>
    <col min="14349" max="14349" width="8.85546875" style="2" customWidth="1"/>
    <col min="14350" max="14350" width="2.42578125" style="2" customWidth="1"/>
    <col min="14351" max="14351" width="9.140625" style="2" customWidth="1"/>
    <col min="14352" max="14352" width="9" style="2" customWidth="1"/>
    <col min="14353" max="14353" width="2.42578125" style="2" customWidth="1"/>
    <col min="14354" max="14354" width="8.140625" style="2" customWidth="1"/>
    <col min="14355" max="14355" width="9.140625" style="2"/>
    <col min="14356" max="14356" width="3.140625" style="2" customWidth="1"/>
    <col min="14357" max="14358" width="9.140625" style="2"/>
    <col min="14359" max="14359" width="4.140625" style="2" customWidth="1"/>
    <col min="14360" max="14592" width="9.140625" style="2"/>
    <col min="14593" max="14593" width="5.42578125" style="2" customWidth="1"/>
    <col min="14594" max="14594" width="23.140625" style="2" customWidth="1"/>
    <col min="14595" max="14595" width="19" style="2" customWidth="1"/>
    <col min="14596" max="14596" width="5.140625" style="2" customWidth="1"/>
    <col min="14597" max="14597" width="6.140625" style="2" customWidth="1"/>
    <col min="14598" max="14598" width="4.28515625" style="2" customWidth="1"/>
    <col min="14599" max="14599" width="10.5703125" style="2" customWidth="1"/>
    <col min="14600" max="14600" width="4.42578125" style="2" customWidth="1"/>
    <col min="14601" max="14601" width="7.7109375" style="2" customWidth="1"/>
    <col min="14602" max="14602" width="10.28515625" style="2" customWidth="1"/>
    <col min="14603" max="14603" width="5.85546875" style="2" customWidth="1"/>
    <col min="14604" max="14604" width="2.5703125" style="2" customWidth="1"/>
    <col min="14605" max="14605" width="8.85546875" style="2" customWidth="1"/>
    <col min="14606" max="14606" width="2.42578125" style="2" customWidth="1"/>
    <col min="14607" max="14607" width="9.140625" style="2" customWidth="1"/>
    <col min="14608" max="14608" width="9" style="2" customWidth="1"/>
    <col min="14609" max="14609" width="2.42578125" style="2" customWidth="1"/>
    <col min="14610" max="14610" width="8.140625" style="2" customWidth="1"/>
    <col min="14611" max="14611" width="9.140625" style="2"/>
    <col min="14612" max="14612" width="3.140625" style="2" customWidth="1"/>
    <col min="14613" max="14614" width="9.140625" style="2"/>
    <col min="14615" max="14615" width="4.140625" style="2" customWidth="1"/>
    <col min="14616" max="14848" width="9.140625" style="2"/>
    <col min="14849" max="14849" width="5.42578125" style="2" customWidth="1"/>
    <col min="14850" max="14850" width="23.140625" style="2" customWidth="1"/>
    <col min="14851" max="14851" width="19" style="2" customWidth="1"/>
    <col min="14852" max="14852" width="5.140625" style="2" customWidth="1"/>
    <col min="14853" max="14853" width="6.140625" style="2" customWidth="1"/>
    <col min="14854" max="14854" width="4.28515625" style="2" customWidth="1"/>
    <col min="14855" max="14855" width="10.5703125" style="2" customWidth="1"/>
    <col min="14856" max="14856" width="4.42578125" style="2" customWidth="1"/>
    <col min="14857" max="14857" width="7.7109375" style="2" customWidth="1"/>
    <col min="14858" max="14858" width="10.28515625" style="2" customWidth="1"/>
    <col min="14859" max="14859" width="5.85546875" style="2" customWidth="1"/>
    <col min="14860" max="14860" width="2.5703125" style="2" customWidth="1"/>
    <col min="14861" max="14861" width="8.85546875" style="2" customWidth="1"/>
    <col min="14862" max="14862" width="2.42578125" style="2" customWidth="1"/>
    <col min="14863" max="14863" width="9.140625" style="2" customWidth="1"/>
    <col min="14864" max="14864" width="9" style="2" customWidth="1"/>
    <col min="14865" max="14865" width="2.42578125" style="2" customWidth="1"/>
    <col min="14866" max="14866" width="8.140625" style="2" customWidth="1"/>
    <col min="14867" max="14867" width="9.140625" style="2"/>
    <col min="14868" max="14868" width="3.140625" style="2" customWidth="1"/>
    <col min="14869" max="14870" width="9.140625" style="2"/>
    <col min="14871" max="14871" width="4.140625" style="2" customWidth="1"/>
    <col min="14872" max="15104" width="9.140625" style="2"/>
    <col min="15105" max="15105" width="5.42578125" style="2" customWidth="1"/>
    <col min="15106" max="15106" width="23.140625" style="2" customWidth="1"/>
    <col min="15107" max="15107" width="19" style="2" customWidth="1"/>
    <col min="15108" max="15108" width="5.140625" style="2" customWidth="1"/>
    <col min="15109" max="15109" width="6.140625" style="2" customWidth="1"/>
    <col min="15110" max="15110" width="4.28515625" style="2" customWidth="1"/>
    <col min="15111" max="15111" width="10.5703125" style="2" customWidth="1"/>
    <col min="15112" max="15112" width="4.42578125" style="2" customWidth="1"/>
    <col min="15113" max="15113" width="7.7109375" style="2" customWidth="1"/>
    <col min="15114" max="15114" width="10.28515625" style="2" customWidth="1"/>
    <col min="15115" max="15115" width="5.85546875" style="2" customWidth="1"/>
    <col min="15116" max="15116" width="2.5703125" style="2" customWidth="1"/>
    <col min="15117" max="15117" width="8.85546875" style="2" customWidth="1"/>
    <col min="15118" max="15118" width="2.42578125" style="2" customWidth="1"/>
    <col min="15119" max="15119" width="9.140625" style="2" customWidth="1"/>
    <col min="15120" max="15120" width="9" style="2" customWidth="1"/>
    <col min="15121" max="15121" width="2.42578125" style="2" customWidth="1"/>
    <col min="15122" max="15122" width="8.140625" style="2" customWidth="1"/>
    <col min="15123" max="15123" width="9.140625" style="2"/>
    <col min="15124" max="15124" width="3.140625" style="2" customWidth="1"/>
    <col min="15125" max="15126" width="9.140625" style="2"/>
    <col min="15127" max="15127" width="4.140625" style="2" customWidth="1"/>
    <col min="15128" max="15360" width="9.140625" style="2"/>
    <col min="15361" max="15361" width="5.42578125" style="2" customWidth="1"/>
    <col min="15362" max="15362" width="23.140625" style="2" customWidth="1"/>
    <col min="15363" max="15363" width="19" style="2" customWidth="1"/>
    <col min="15364" max="15364" width="5.140625" style="2" customWidth="1"/>
    <col min="15365" max="15365" width="6.140625" style="2" customWidth="1"/>
    <col min="15366" max="15366" width="4.28515625" style="2" customWidth="1"/>
    <col min="15367" max="15367" width="10.5703125" style="2" customWidth="1"/>
    <col min="15368" max="15368" width="4.42578125" style="2" customWidth="1"/>
    <col min="15369" max="15369" width="7.7109375" style="2" customWidth="1"/>
    <col min="15370" max="15370" width="10.28515625" style="2" customWidth="1"/>
    <col min="15371" max="15371" width="5.85546875" style="2" customWidth="1"/>
    <col min="15372" max="15372" width="2.5703125" style="2" customWidth="1"/>
    <col min="15373" max="15373" width="8.85546875" style="2" customWidth="1"/>
    <col min="15374" max="15374" width="2.42578125" style="2" customWidth="1"/>
    <col min="15375" max="15375" width="9.140625" style="2" customWidth="1"/>
    <col min="15376" max="15376" width="9" style="2" customWidth="1"/>
    <col min="15377" max="15377" width="2.42578125" style="2" customWidth="1"/>
    <col min="15378" max="15378" width="8.140625" style="2" customWidth="1"/>
    <col min="15379" max="15379" width="9.140625" style="2"/>
    <col min="15380" max="15380" width="3.140625" style="2" customWidth="1"/>
    <col min="15381" max="15382" width="9.140625" style="2"/>
    <col min="15383" max="15383" width="4.140625" style="2" customWidth="1"/>
    <col min="15384" max="15616" width="9.140625" style="2"/>
    <col min="15617" max="15617" width="5.42578125" style="2" customWidth="1"/>
    <col min="15618" max="15618" width="23.140625" style="2" customWidth="1"/>
    <col min="15619" max="15619" width="19" style="2" customWidth="1"/>
    <col min="15620" max="15620" width="5.140625" style="2" customWidth="1"/>
    <col min="15621" max="15621" width="6.140625" style="2" customWidth="1"/>
    <col min="15622" max="15622" width="4.28515625" style="2" customWidth="1"/>
    <col min="15623" max="15623" width="10.5703125" style="2" customWidth="1"/>
    <col min="15624" max="15624" width="4.42578125" style="2" customWidth="1"/>
    <col min="15625" max="15625" width="7.7109375" style="2" customWidth="1"/>
    <col min="15626" max="15626" width="10.28515625" style="2" customWidth="1"/>
    <col min="15627" max="15627" width="5.85546875" style="2" customWidth="1"/>
    <col min="15628" max="15628" width="2.5703125" style="2" customWidth="1"/>
    <col min="15629" max="15629" width="8.85546875" style="2" customWidth="1"/>
    <col min="15630" max="15630" width="2.42578125" style="2" customWidth="1"/>
    <col min="15631" max="15631" width="9.140625" style="2" customWidth="1"/>
    <col min="15632" max="15632" width="9" style="2" customWidth="1"/>
    <col min="15633" max="15633" width="2.42578125" style="2" customWidth="1"/>
    <col min="15634" max="15634" width="8.140625" style="2" customWidth="1"/>
    <col min="15635" max="15635" width="9.140625" style="2"/>
    <col min="15636" max="15636" width="3.140625" style="2" customWidth="1"/>
    <col min="15637" max="15638" width="9.140625" style="2"/>
    <col min="15639" max="15639" width="4.140625" style="2" customWidth="1"/>
    <col min="15640" max="15872" width="9.140625" style="2"/>
    <col min="15873" max="15873" width="5.42578125" style="2" customWidth="1"/>
    <col min="15874" max="15874" width="23.140625" style="2" customWidth="1"/>
    <col min="15875" max="15875" width="19" style="2" customWidth="1"/>
    <col min="15876" max="15876" width="5.140625" style="2" customWidth="1"/>
    <col min="15877" max="15877" width="6.140625" style="2" customWidth="1"/>
    <col min="15878" max="15878" width="4.28515625" style="2" customWidth="1"/>
    <col min="15879" max="15879" width="10.5703125" style="2" customWidth="1"/>
    <col min="15880" max="15880" width="4.42578125" style="2" customWidth="1"/>
    <col min="15881" max="15881" width="7.7109375" style="2" customWidth="1"/>
    <col min="15882" max="15882" width="10.28515625" style="2" customWidth="1"/>
    <col min="15883" max="15883" width="5.85546875" style="2" customWidth="1"/>
    <col min="15884" max="15884" width="2.5703125" style="2" customWidth="1"/>
    <col min="15885" max="15885" width="8.85546875" style="2" customWidth="1"/>
    <col min="15886" max="15886" width="2.42578125" style="2" customWidth="1"/>
    <col min="15887" max="15887" width="9.140625" style="2" customWidth="1"/>
    <col min="15888" max="15888" width="9" style="2" customWidth="1"/>
    <col min="15889" max="15889" width="2.42578125" style="2" customWidth="1"/>
    <col min="15890" max="15890" width="8.140625" style="2" customWidth="1"/>
    <col min="15891" max="15891" width="9.140625" style="2"/>
    <col min="15892" max="15892" width="3.140625" style="2" customWidth="1"/>
    <col min="15893" max="15894" width="9.140625" style="2"/>
    <col min="15895" max="15895" width="4.140625" style="2" customWidth="1"/>
    <col min="15896" max="16128" width="9.140625" style="2"/>
    <col min="16129" max="16129" width="5.42578125" style="2" customWidth="1"/>
    <col min="16130" max="16130" width="23.140625" style="2" customWidth="1"/>
    <col min="16131" max="16131" width="19" style="2" customWidth="1"/>
    <col min="16132" max="16132" width="5.140625" style="2" customWidth="1"/>
    <col min="16133" max="16133" width="6.140625" style="2" customWidth="1"/>
    <col min="16134" max="16134" width="4.28515625" style="2" customWidth="1"/>
    <col min="16135" max="16135" width="10.5703125" style="2" customWidth="1"/>
    <col min="16136" max="16136" width="4.42578125" style="2" customWidth="1"/>
    <col min="16137" max="16137" width="7.7109375" style="2" customWidth="1"/>
    <col min="16138" max="16138" width="10.28515625" style="2" customWidth="1"/>
    <col min="16139" max="16139" width="5.85546875" style="2" customWidth="1"/>
    <col min="16140" max="16140" width="2.5703125" style="2" customWidth="1"/>
    <col min="16141" max="16141" width="8.85546875" style="2" customWidth="1"/>
    <col min="16142" max="16142" width="2.42578125" style="2" customWidth="1"/>
    <col min="16143" max="16143" width="9.140625" style="2" customWidth="1"/>
    <col min="16144" max="16144" width="9" style="2" customWidth="1"/>
    <col min="16145" max="16145" width="2.42578125" style="2" customWidth="1"/>
    <col min="16146" max="16146" width="8.140625" style="2" customWidth="1"/>
    <col min="16147" max="16147" width="9.140625" style="2"/>
    <col min="16148" max="16148" width="3.140625" style="2" customWidth="1"/>
    <col min="16149" max="16150" width="9.140625" style="2"/>
    <col min="16151" max="16151" width="4.140625" style="2" customWidth="1"/>
    <col min="16152" max="16384" width="9.140625" style="2"/>
  </cols>
  <sheetData>
    <row r="1" spans="1:23" x14ac:dyDescent="0.25">
      <c r="A1" s="1"/>
      <c r="Q1" s="1" t="s">
        <v>0</v>
      </c>
    </row>
    <row r="2" spans="1:23" x14ac:dyDescent="0.25">
      <c r="A2" s="1"/>
      <c r="Q2" s="1" t="s">
        <v>1</v>
      </c>
    </row>
    <row r="3" spans="1:23" ht="15" x14ac:dyDescent="0.25">
      <c r="A3" s="1"/>
      <c r="B3" s="180"/>
      <c r="C3" s="181"/>
      <c r="Q3" s="1" t="s">
        <v>2</v>
      </c>
    </row>
    <row r="4" spans="1:23" x14ac:dyDescent="0.25">
      <c r="A4" s="1"/>
      <c r="Q4" s="1" t="s">
        <v>3</v>
      </c>
    </row>
    <row r="6" spans="1:23" x14ac:dyDescent="0.25">
      <c r="A6" s="797" t="s">
        <v>332</v>
      </c>
      <c r="B6" s="798"/>
      <c r="C6" s="798"/>
      <c r="D6" s="798"/>
      <c r="E6" s="798"/>
      <c r="F6" s="798"/>
      <c r="G6" s="798"/>
      <c r="H6" s="798"/>
      <c r="I6" s="798"/>
      <c r="J6" s="798"/>
      <c r="K6" s="798"/>
      <c r="L6" s="798"/>
      <c r="M6" s="798"/>
      <c r="N6" s="798"/>
      <c r="O6" s="798"/>
      <c r="P6" s="798"/>
      <c r="Q6" s="798"/>
    </row>
    <row r="7" spans="1:23" ht="4.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23" x14ac:dyDescent="0.25">
      <c r="A8" s="797" t="s">
        <v>5</v>
      </c>
      <c r="B8" s="798"/>
      <c r="C8" s="798"/>
      <c r="D8" s="798"/>
      <c r="E8" s="798"/>
      <c r="F8" s="798"/>
      <c r="G8" s="798"/>
      <c r="H8" s="798"/>
      <c r="I8" s="798"/>
      <c r="J8" s="798"/>
      <c r="K8" s="798"/>
      <c r="L8" s="798"/>
      <c r="M8" s="798"/>
      <c r="N8" s="798"/>
      <c r="O8" s="798"/>
      <c r="P8" s="798"/>
      <c r="Q8" s="798"/>
    </row>
    <row r="9" spans="1:23" ht="4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6"/>
      <c r="P9" s="6"/>
      <c r="Q9" s="6"/>
    </row>
    <row r="10" spans="1:23" x14ac:dyDescent="0.25">
      <c r="A10" s="797" t="s">
        <v>333</v>
      </c>
      <c r="B10" s="797"/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/>
      <c r="O10" s="797"/>
      <c r="P10" s="797"/>
      <c r="Q10" s="797"/>
    </row>
    <row r="11" spans="1:23" ht="2.25" customHeight="1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23" hidden="1" x14ac:dyDescent="0.25"/>
    <row r="13" spans="1:23" x14ac:dyDescent="0.25">
      <c r="A13" s="574" t="s">
        <v>7</v>
      </c>
      <c r="B13" s="577" t="s">
        <v>8</v>
      </c>
      <c r="C13" s="577" t="s">
        <v>9</v>
      </c>
      <c r="D13" s="577" t="s">
        <v>10</v>
      </c>
      <c r="E13" s="582" t="s">
        <v>11</v>
      </c>
      <c r="F13" s="583"/>
      <c r="G13" s="583"/>
      <c r="H13" s="7"/>
      <c r="I13" s="584" t="s">
        <v>12</v>
      </c>
      <c r="J13" s="577" t="s">
        <v>13</v>
      </c>
      <c r="K13" s="577" t="s">
        <v>14</v>
      </c>
      <c r="L13" s="8"/>
      <c r="M13" s="9"/>
      <c r="N13" s="9"/>
      <c r="O13" s="9"/>
      <c r="P13" s="9"/>
      <c r="Q13" s="9"/>
      <c r="R13" s="182"/>
      <c r="S13" s="182"/>
      <c r="T13" s="182"/>
      <c r="U13" s="182"/>
      <c r="V13" s="182"/>
      <c r="W13" s="183"/>
    </row>
    <row r="14" spans="1:23" x14ac:dyDescent="0.25">
      <c r="A14" s="575"/>
      <c r="B14" s="578"/>
      <c r="C14" s="580"/>
      <c r="D14" s="580"/>
      <c r="E14" s="607" t="s">
        <v>15</v>
      </c>
      <c r="F14" s="608"/>
      <c r="G14" s="608"/>
      <c r="H14" s="609"/>
      <c r="I14" s="585"/>
      <c r="J14" s="578"/>
      <c r="K14" s="578"/>
      <c r="L14" s="610"/>
      <c r="M14" s="573"/>
      <c r="N14" s="573"/>
      <c r="O14" s="573"/>
      <c r="P14" s="573"/>
      <c r="Q14" s="6"/>
      <c r="W14" s="184"/>
    </row>
    <row r="15" spans="1:23" ht="11.25" customHeight="1" x14ac:dyDescent="0.25">
      <c r="A15" s="575"/>
      <c r="B15" s="578"/>
      <c r="C15" s="580"/>
      <c r="D15" s="580"/>
      <c r="E15" s="612" t="s">
        <v>16</v>
      </c>
      <c r="F15" s="612" t="s">
        <v>17</v>
      </c>
      <c r="G15" s="615" t="s">
        <v>18</v>
      </c>
      <c r="H15" s="612" t="s">
        <v>19</v>
      </c>
      <c r="I15" s="585"/>
      <c r="J15" s="578"/>
      <c r="K15" s="578"/>
      <c r="L15" s="598"/>
      <c r="M15" s="599"/>
      <c r="N15" s="599"/>
      <c r="O15" s="599"/>
      <c r="P15" s="599"/>
      <c r="Q15" s="599"/>
      <c r="R15" s="185"/>
      <c r="S15" s="185"/>
      <c r="T15" s="185"/>
      <c r="U15" s="185"/>
      <c r="V15" s="185"/>
      <c r="W15" s="186"/>
    </row>
    <row r="16" spans="1:23" ht="25.5" customHeight="1" x14ac:dyDescent="0.25">
      <c r="A16" s="575"/>
      <c r="B16" s="578"/>
      <c r="C16" s="580"/>
      <c r="D16" s="580"/>
      <c r="E16" s="613"/>
      <c r="F16" s="613"/>
      <c r="G16" s="616"/>
      <c r="H16" s="613"/>
      <c r="I16" s="585"/>
      <c r="J16" s="578"/>
      <c r="K16" s="578"/>
      <c r="L16" s="601" t="s">
        <v>21</v>
      </c>
      <c r="M16" s="577" t="s">
        <v>334</v>
      </c>
      <c r="N16" s="601" t="s">
        <v>23</v>
      </c>
      <c r="O16" s="809" t="s">
        <v>232</v>
      </c>
      <c r="P16" s="810"/>
      <c r="Q16" s="811"/>
      <c r="R16" s="809" t="s">
        <v>335</v>
      </c>
      <c r="S16" s="810"/>
      <c r="T16" s="811"/>
      <c r="U16" s="809" t="s">
        <v>336</v>
      </c>
      <c r="V16" s="810"/>
      <c r="W16" s="811"/>
    </row>
    <row r="17" spans="1:23" ht="74.25" customHeight="1" x14ac:dyDescent="0.25">
      <c r="A17" s="576"/>
      <c r="B17" s="579"/>
      <c r="C17" s="581"/>
      <c r="D17" s="581"/>
      <c r="E17" s="614"/>
      <c r="F17" s="614"/>
      <c r="G17" s="617"/>
      <c r="H17" s="614"/>
      <c r="I17" s="586"/>
      <c r="J17" s="579"/>
      <c r="K17" s="579"/>
      <c r="L17" s="602"/>
      <c r="M17" s="579"/>
      <c r="N17" s="602"/>
      <c r="O17" s="11" t="s">
        <v>27</v>
      </c>
      <c r="P17" s="11" t="s">
        <v>28</v>
      </c>
      <c r="Q17" s="11" t="s">
        <v>29</v>
      </c>
      <c r="R17" s="11" t="s">
        <v>27</v>
      </c>
      <c r="S17" s="11" t="s">
        <v>28</v>
      </c>
      <c r="T17" s="11" t="s">
        <v>29</v>
      </c>
      <c r="U17" s="11" t="s">
        <v>27</v>
      </c>
      <c r="V17" s="11" t="s">
        <v>28</v>
      </c>
      <c r="W17" s="11" t="s">
        <v>29</v>
      </c>
    </row>
    <row r="18" spans="1:23" x14ac:dyDescent="0.2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13</v>
      </c>
      <c r="N18" s="12">
        <v>14</v>
      </c>
      <c r="O18" s="587">
        <v>15</v>
      </c>
      <c r="P18" s="588"/>
      <c r="Q18" s="589"/>
      <c r="R18" s="587">
        <v>15</v>
      </c>
      <c r="S18" s="588"/>
      <c r="T18" s="589"/>
      <c r="U18" s="587">
        <v>15</v>
      </c>
      <c r="V18" s="588"/>
      <c r="W18" s="589"/>
    </row>
    <row r="19" spans="1:23" ht="26.25" customHeight="1" x14ac:dyDescent="0.25">
      <c r="A19" s="13" t="s">
        <v>30</v>
      </c>
      <c r="B19" s="590" t="s">
        <v>337</v>
      </c>
      <c r="C19" s="591"/>
      <c r="D19" s="591"/>
      <c r="E19" s="591"/>
      <c r="F19" s="591"/>
      <c r="G19" s="591"/>
      <c r="H19" s="592"/>
      <c r="I19" s="14"/>
      <c r="J19" s="14"/>
      <c r="K19" s="14"/>
      <c r="L19" s="14"/>
      <c r="M19" s="18">
        <f>SUM(M21+M31+M49+M72+M97)</f>
        <v>4010507</v>
      </c>
      <c r="N19" s="18">
        <f t="shared" ref="N19:W19" si="0">SUM(N21+N31+N49+N72+N97)</f>
        <v>0</v>
      </c>
      <c r="O19" s="18">
        <f t="shared" si="0"/>
        <v>4142070</v>
      </c>
      <c r="P19" s="18">
        <f>SUM(P21+P31+P49+P72+P97)</f>
        <v>4015328</v>
      </c>
      <c r="Q19" s="18">
        <f t="shared" si="0"/>
        <v>126742</v>
      </c>
      <c r="R19" s="18">
        <f t="shared" si="0"/>
        <v>4025674</v>
      </c>
      <c r="S19" s="18">
        <f t="shared" si="0"/>
        <v>4025674</v>
      </c>
      <c r="T19" s="18">
        <f t="shared" si="0"/>
        <v>0</v>
      </c>
      <c r="U19" s="18">
        <f t="shared" si="0"/>
        <v>4099779</v>
      </c>
      <c r="V19" s="18">
        <f t="shared" si="0"/>
        <v>4099779</v>
      </c>
      <c r="W19" s="18">
        <f t="shared" si="0"/>
        <v>0</v>
      </c>
    </row>
    <row r="20" spans="1:23" ht="16.5" x14ac:dyDescent="0.25">
      <c r="A20" s="14"/>
      <c r="B20" s="593"/>
      <c r="C20" s="594"/>
      <c r="D20" s="594"/>
      <c r="E20" s="594"/>
      <c r="F20" s="594"/>
      <c r="G20" s="595"/>
      <c r="H20" s="14"/>
      <c r="I20" s="596"/>
      <c r="J20" s="59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x14ac:dyDescent="0.25">
      <c r="A21" s="590" t="s">
        <v>338</v>
      </c>
      <c r="B21" s="626"/>
      <c r="C21" s="626"/>
      <c r="D21" s="626"/>
      <c r="E21" s="626"/>
      <c r="F21" s="626"/>
      <c r="G21" s="626"/>
      <c r="H21" s="626"/>
      <c r="I21" s="626"/>
      <c r="J21" s="626"/>
      <c r="K21" s="626"/>
      <c r="L21" s="17"/>
      <c r="M21" s="18">
        <f>SUM(M22+M27+M29)</f>
        <v>1155740</v>
      </c>
      <c r="N21" s="18">
        <f t="shared" ref="N21:W21" si="1">SUM(N22+N27+N29)</f>
        <v>0</v>
      </c>
      <c r="O21" s="18">
        <f t="shared" si="1"/>
        <v>1102971</v>
      </c>
      <c r="P21" s="18">
        <f t="shared" si="1"/>
        <v>1102971</v>
      </c>
      <c r="Q21" s="18">
        <f t="shared" si="1"/>
        <v>0</v>
      </c>
      <c r="R21" s="18">
        <f t="shared" si="1"/>
        <v>1109613</v>
      </c>
      <c r="S21" s="18">
        <f t="shared" si="1"/>
        <v>1109613</v>
      </c>
      <c r="T21" s="18">
        <f t="shared" si="1"/>
        <v>0</v>
      </c>
      <c r="U21" s="18">
        <f t="shared" si="1"/>
        <v>1119770</v>
      </c>
      <c r="V21" s="18">
        <f t="shared" si="1"/>
        <v>1119770</v>
      </c>
      <c r="W21" s="18">
        <f t="shared" si="1"/>
        <v>0</v>
      </c>
    </row>
    <row r="22" spans="1:23" ht="22.5" customHeight="1" x14ac:dyDescent="0.25">
      <c r="A22" s="19" t="s">
        <v>33</v>
      </c>
      <c r="B22" s="20" t="s">
        <v>34</v>
      </c>
      <c r="C22" s="21" t="s">
        <v>35</v>
      </c>
      <c r="D22" s="20"/>
      <c r="E22" s="22" t="s">
        <v>36</v>
      </c>
      <c r="F22" s="22" t="s">
        <v>37</v>
      </c>
      <c r="G22" s="22"/>
      <c r="H22" s="22"/>
      <c r="I22" s="812" t="s">
        <v>339</v>
      </c>
      <c r="J22" s="813">
        <v>38789</v>
      </c>
      <c r="K22" s="814" t="s">
        <v>340</v>
      </c>
      <c r="L22" s="22"/>
      <c r="M22" s="23">
        <f>SUM(M23+M26)</f>
        <v>1000500</v>
      </c>
      <c r="N22" s="23"/>
      <c r="O22" s="23">
        <f t="shared" ref="O22:W22" si="2">SUM(O24:O25)</f>
        <v>950558</v>
      </c>
      <c r="P22" s="23">
        <f t="shared" si="2"/>
        <v>950558</v>
      </c>
      <c r="Q22" s="23">
        <f t="shared" si="2"/>
        <v>0</v>
      </c>
      <c r="R22" s="23">
        <f t="shared" si="2"/>
        <v>950558</v>
      </c>
      <c r="S22" s="23">
        <f t="shared" si="2"/>
        <v>950558</v>
      </c>
      <c r="T22" s="23">
        <f t="shared" si="2"/>
        <v>0</v>
      </c>
      <c r="U22" s="23">
        <f t="shared" si="2"/>
        <v>950558</v>
      </c>
      <c r="V22" s="23">
        <f t="shared" si="2"/>
        <v>950558</v>
      </c>
      <c r="W22" s="23">
        <f t="shared" si="2"/>
        <v>0</v>
      </c>
    </row>
    <row r="23" spans="1:23" x14ac:dyDescent="0.25">
      <c r="A23" s="629" t="s">
        <v>41</v>
      </c>
      <c r="B23" s="621" t="s">
        <v>42</v>
      </c>
      <c r="C23" s="21"/>
      <c r="D23" s="20"/>
      <c r="E23" s="22" t="s">
        <v>36</v>
      </c>
      <c r="F23" s="22" t="s">
        <v>37</v>
      </c>
      <c r="G23" s="22" t="s">
        <v>43</v>
      </c>
      <c r="H23" s="22" t="s">
        <v>44</v>
      </c>
      <c r="I23" s="619"/>
      <c r="J23" s="627"/>
      <c r="K23" s="619"/>
      <c r="L23" s="22"/>
      <c r="M23" s="23">
        <f>SUM(M24:M25)</f>
        <v>1000500</v>
      </c>
      <c r="N23" s="23"/>
      <c r="O23" s="23">
        <f t="shared" ref="O23:W23" si="3">SUM(O24:O25)</f>
        <v>950558</v>
      </c>
      <c r="P23" s="23">
        <f t="shared" si="3"/>
        <v>950558</v>
      </c>
      <c r="Q23" s="23">
        <f t="shared" si="3"/>
        <v>0</v>
      </c>
      <c r="R23" s="23">
        <f t="shared" si="3"/>
        <v>950558</v>
      </c>
      <c r="S23" s="23">
        <f t="shared" si="3"/>
        <v>950558</v>
      </c>
      <c r="T23" s="23">
        <f t="shared" si="3"/>
        <v>0</v>
      </c>
      <c r="U23" s="23">
        <f t="shared" si="3"/>
        <v>950558</v>
      </c>
      <c r="V23" s="23">
        <f t="shared" si="3"/>
        <v>950558</v>
      </c>
      <c r="W23" s="23">
        <f t="shared" si="3"/>
        <v>0</v>
      </c>
    </row>
    <row r="24" spans="1:23" ht="12.75" customHeight="1" x14ac:dyDescent="0.25">
      <c r="A24" s="630"/>
      <c r="B24" s="622"/>
      <c r="C24" s="21"/>
      <c r="D24" s="20"/>
      <c r="E24" s="22" t="s">
        <v>36</v>
      </c>
      <c r="F24" s="22" t="s">
        <v>37</v>
      </c>
      <c r="G24" s="22" t="s">
        <v>47</v>
      </c>
      <c r="H24" s="22" t="s">
        <v>44</v>
      </c>
      <c r="I24" s="619"/>
      <c r="J24" s="627"/>
      <c r="K24" s="619"/>
      <c r="L24" s="22"/>
      <c r="M24" s="23">
        <v>521500</v>
      </c>
      <c r="N24" s="23"/>
      <c r="O24" s="23">
        <f>SUM(P24+Q24)</f>
        <v>495502</v>
      </c>
      <c r="P24" s="23">
        <v>495502</v>
      </c>
      <c r="Q24" s="23">
        <v>0</v>
      </c>
      <c r="R24" s="23">
        <f>SUM(S24+T24)</f>
        <v>495502</v>
      </c>
      <c r="S24" s="23">
        <f>P24</f>
        <v>495502</v>
      </c>
      <c r="T24" s="23">
        <v>0</v>
      </c>
      <c r="U24" s="23">
        <f>SUM(V24+W24)</f>
        <v>495502</v>
      </c>
      <c r="V24" s="23">
        <f>S24</f>
        <v>495502</v>
      </c>
      <c r="W24" s="23">
        <v>0</v>
      </c>
    </row>
    <row r="25" spans="1:23" ht="14.25" customHeight="1" x14ac:dyDescent="0.25">
      <c r="A25" s="630"/>
      <c r="B25" s="622"/>
      <c r="C25" s="21"/>
      <c r="D25" s="20"/>
      <c r="E25" s="22" t="s">
        <v>36</v>
      </c>
      <c r="F25" s="22" t="s">
        <v>37</v>
      </c>
      <c r="G25" s="22" t="s">
        <v>239</v>
      </c>
      <c r="H25" s="22" t="s">
        <v>44</v>
      </c>
      <c r="I25" s="619"/>
      <c r="J25" s="627"/>
      <c r="K25" s="619"/>
      <c r="L25" s="22"/>
      <c r="M25" s="23">
        <v>479000</v>
      </c>
      <c r="N25" s="23"/>
      <c r="O25" s="23">
        <f>SUM(P25+Q25)</f>
        <v>455056</v>
      </c>
      <c r="P25" s="23">
        <v>455056</v>
      </c>
      <c r="Q25" s="23">
        <v>0</v>
      </c>
      <c r="R25" s="23">
        <f>SUM(S25+T25)</f>
        <v>455056</v>
      </c>
      <c r="S25" s="23">
        <f>P25</f>
        <v>455056</v>
      </c>
      <c r="T25" s="23">
        <v>0</v>
      </c>
      <c r="U25" s="23">
        <f>SUM(V25+W25)</f>
        <v>455056</v>
      </c>
      <c r="V25" s="23">
        <f>S25</f>
        <v>455056</v>
      </c>
      <c r="W25" s="23">
        <v>0</v>
      </c>
    </row>
    <row r="26" spans="1:23" ht="14.25" customHeight="1" x14ac:dyDescent="0.25">
      <c r="A26" s="631"/>
      <c r="B26" s="623"/>
      <c r="C26" s="21"/>
      <c r="D26" s="20"/>
      <c r="E26" s="22"/>
      <c r="F26" s="22"/>
      <c r="G26" s="22"/>
      <c r="H26" s="22"/>
      <c r="I26" s="619"/>
      <c r="J26" s="627"/>
      <c r="K26" s="619"/>
      <c r="L26" s="22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ht="33.75" x14ac:dyDescent="0.25">
      <c r="A27" s="19" t="s">
        <v>49</v>
      </c>
      <c r="B27" s="20" t="s">
        <v>50</v>
      </c>
      <c r="C27" s="21" t="s">
        <v>35</v>
      </c>
      <c r="D27" s="20"/>
      <c r="E27" s="22" t="s">
        <v>36</v>
      </c>
      <c r="F27" s="22" t="s">
        <v>37</v>
      </c>
      <c r="G27" s="22" t="s">
        <v>43</v>
      </c>
      <c r="H27" s="22" t="s">
        <v>51</v>
      </c>
      <c r="I27" s="619"/>
      <c r="J27" s="627"/>
      <c r="K27" s="619"/>
      <c r="L27" s="22"/>
      <c r="M27" s="23">
        <f>SUM(M28:M28)</f>
        <v>153640</v>
      </c>
      <c r="N27" s="23"/>
      <c r="O27" s="23">
        <f t="shared" ref="O27:W27" si="4">SUM(O28:O28)</f>
        <v>150733</v>
      </c>
      <c r="P27" s="23">
        <v>150733</v>
      </c>
      <c r="Q27" s="23">
        <f t="shared" si="4"/>
        <v>0</v>
      </c>
      <c r="R27" s="23">
        <f t="shared" si="4"/>
        <v>157291</v>
      </c>
      <c r="S27" s="23">
        <v>157291</v>
      </c>
      <c r="T27" s="23">
        <f t="shared" si="4"/>
        <v>0</v>
      </c>
      <c r="U27" s="23">
        <f t="shared" si="4"/>
        <v>167360</v>
      </c>
      <c r="V27" s="23">
        <f t="shared" si="4"/>
        <v>167360</v>
      </c>
      <c r="W27" s="23">
        <f t="shared" si="4"/>
        <v>0</v>
      </c>
    </row>
    <row r="28" spans="1:23" ht="38.25" customHeight="1" x14ac:dyDescent="0.25">
      <c r="A28" s="19" t="s">
        <v>52</v>
      </c>
      <c r="B28" s="24" t="s">
        <v>42</v>
      </c>
      <c r="C28" s="21"/>
      <c r="D28" s="20"/>
      <c r="E28" s="22" t="s">
        <v>36</v>
      </c>
      <c r="F28" s="22" t="s">
        <v>37</v>
      </c>
      <c r="G28" s="22" t="s">
        <v>47</v>
      </c>
      <c r="H28" s="22" t="s">
        <v>51</v>
      </c>
      <c r="I28" s="619"/>
      <c r="J28" s="627"/>
      <c r="K28" s="619"/>
      <c r="L28" s="22"/>
      <c r="M28" s="23">
        <v>153640</v>
      </c>
      <c r="N28" s="23"/>
      <c r="O28" s="23">
        <f>SUM(P28:Q28)</f>
        <v>150733</v>
      </c>
      <c r="P28" s="23">
        <v>150733</v>
      </c>
      <c r="Q28" s="23">
        <v>0</v>
      </c>
      <c r="R28" s="23">
        <f>SUM(S28:T28)</f>
        <v>157291</v>
      </c>
      <c r="S28" s="23">
        <v>157291</v>
      </c>
      <c r="T28" s="23">
        <v>0</v>
      </c>
      <c r="U28" s="23">
        <f>SUM(V28:W28)</f>
        <v>167360</v>
      </c>
      <c r="V28" s="23">
        <v>167360</v>
      </c>
      <c r="W28" s="23">
        <v>0</v>
      </c>
    </row>
    <row r="29" spans="1:23" x14ac:dyDescent="0.25">
      <c r="A29" s="19" t="s">
        <v>53</v>
      </c>
      <c r="B29" s="20" t="s">
        <v>54</v>
      </c>
      <c r="C29" s="21" t="s">
        <v>35</v>
      </c>
      <c r="D29" s="20"/>
      <c r="E29" s="22"/>
      <c r="F29" s="22"/>
      <c r="G29" s="22"/>
      <c r="H29" s="22"/>
      <c r="I29" s="619"/>
      <c r="J29" s="627"/>
      <c r="K29" s="619"/>
      <c r="L29" s="22"/>
      <c r="M29" s="23">
        <f>SUM(M30)</f>
        <v>1600</v>
      </c>
      <c r="N29" s="23"/>
      <c r="O29" s="23">
        <f t="shared" ref="O29:W29" si="5">SUM(O30)</f>
        <v>1680</v>
      </c>
      <c r="P29" s="23">
        <f t="shared" si="5"/>
        <v>1680</v>
      </c>
      <c r="Q29" s="23">
        <f t="shared" si="5"/>
        <v>0</v>
      </c>
      <c r="R29" s="23">
        <f t="shared" si="5"/>
        <v>1764</v>
      </c>
      <c r="S29" s="23">
        <f t="shared" si="5"/>
        <v>1764</v>
      </c>
      <c r="T29" s="23">
        <f t="shared" si="5"/>
        <v>0</v>
      </c>
      <c r="U29" s="23">
        <f t="shared" si="5"/>
        <v>1852</v>
      </c>
      <c r="V29" s="23">
        <f t="shared" si="5"/>
        <v>1852</v>
      </c>
      <c r="W29" s="23">
        <f t="shared" si="5"/>
        <v>0</v>
      </c>
    </row>
    <row r="30" spans="1:23" ht="36.75" customHeight="1" x14ac:dyDescent="0.25">
      <c r="A30" s="19" t="s">
        <v>55</v>
      </c>
      <c r="B30" s="24" t="s">
        <v>42</v>
      </c>
      <c r="C30" s="20"/>
      <c r="D30" s="20"/>
      <c r="E30" s="22" t="s">
        <v>36</v>
      </c>
      <c r="F30" s="22" t="s">
        <v>37</v>
      </c>
      <c r="G30" s="22" t="s">
        <v>47</v>
      </c>
      <c r="H30" s="22" t="s">
        <v>56</v>
      </c>
      <c r="I30" s="620"/>
      <c r="J30" s="628"/>
      <c r="K30" s="620"/>
      <c r="L30" s="22"/>
      <c r="M30" s="23">
        <v>1600</v>
      </c>
      <c r="N30" s="23"/>
      <c r="O30" s="23">
        <f>SUM(P30:Q30)</f>
        <v>1680</v>
      </c>
      <c r="P30" s="23">
        <v>1680</v>
      </c>
      <c r="Q30" s="23">
        <v>0</v>
      </c>
      <c r="R30" s="23">
        <f>SUM(S30:T30)</f>
        <v>1764</v>
      </c>
      <c r="S30" s="23">
        <v>1764</v>
      </c>
      <c r="T30" s="23">
        <v>0</v>
      </c>
      <c r="U30" s="23">
        <f>SUM(V30:W30)</f>
        <v>1852</v>
      </c>
      <c r="V30" s="23">
        <v>1852</v>
      </c>
      <c r="W30" s="23">
        <v>0</v>
      </c>
    </row>
    <row r="31" spans="1:23" ht="24" customHeight="1" x14ac:dyDescent="0.25">
      <c r="A31" s="632" t="s">
        <v>341</v>
      </c>
      <c r="B31" s="633"/>
      <c r="C31" s="633"/>
      <c r="D31" s="633"/>
      <c r="E31" s="633"/>
      <c r="F31" s="633"/>
      <c r="G31" s="633"/>
      <c r="H31" s="633"/>
      <c r="I31" s="633"/>
      <c r="J31" s="633"/>
      <c r="K31" s="633"/>
      <c r="L31" s="25"/>
      <c r="M31" s="175">
        <f t="shared" ref="M31:W31" si="6">SUM(M32+M41+M45)</f>
        <v>1610320</v>
      </c>
      <c r="N31" s="175">
        <f t="shared" si="6"/>
        <v>0</v>
      </c>
      <c r="O31" s="175">
        <f t="shared" si="6"/>
        <v>1754408</v>
      </c>
      <c r="P31" s="175">
        <f t="shared" si="6"/>
        <v>1627666</v>
      </c>
      <c r="Q31" s="175">
        <f t="shared" si="6"/>
        <v>126742</v>
      </c>
      <c r="R31" s="175">
        <f t="shared" si="6"/>
        <v>1631370</v>
      </c>
      <c r="S31" s="175">
        <f t="shared" si="6"/>
        <v>1631370</v>
      </c>
      <c r="T31" s="175">
        <f t="shared" si="6"/>
        <v>0</v>
      </c>
      <c r="U31" s="175">
        <f t="shared" si="6"/>
        <v>1694868</v>
      </c>
      <c r="V31" s="175">
        <f t="shared" si="6"/>
        <v>1694868</v>
      </c>
      <c r="W31" s="175">
        <f t="shared" si="6"/>
        <v>0</v>
      </c>
    </row>
    <row r="32" spans="1:23" ht="22.5" x14ac:dyDescent="0.25">
      <c r="A32" s="27" t="s">
        <v>64</v>
      </c>
      <c r="B32" s="20" t="s">
        <v>215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17">
        <f>SUM(M33+M36)</f>
        <v>1396280</v>
      </c>
      <c r="N32" s="17">
        <f t="shared" ref="N32:W32" si="7">SUM(N33+N36)</f>
        <v>0</v>
      </c>
      <c r="O32" s="17">
        <f t="shared" si="7"/>
        <v>1545430</v>
      </c>
      <c r="P32" s="17">
        <f t="shared" si="7"/>
        <v>1418688</v>
      </c>
      <c r="Q32" s="17">
        <f t="shared" si="7"/>
        <v>126742</v>
      </c>
      <c r="R32" s="17">
        <f t="shared" si="7"/>
        <v>1418688</v>
      </c>
      <c r="S32" s="17">
        <f t="shared" si="7"/>
        <v>1418688</v>
      </c>
      <c r="T32" s="17">
        <f t="shared" si="7"/>
        <v>0</v>
      </c>
      <c r="U32" s="17">
        <f t="shared" si="7"/>
        <v>1468159</v>
      </c>
      <c r="V32" s="17">
        <f t="shared" si="7"/>
        <v>1468159</v>
      </c>
      <c r="W32" s="17">
        <f t="shared" si="7"/>
        <v>0</v>
      </c>
    </row>
    <row r="33" spans="1:24" ht="45" x14ac:dyDescent="0.25">
      <c r="A33" s="618" t="s">
        <v>66</v>
      </c>
      <c r="B33" s="621" t="s">
        <v>67</v>
      </c>
      <c r="C33" s="22"/>
      <c r="D33" s="22"/>
      <c r="E33" s="22" t="s">
        <v>68</v>
      </c>
      <c r="F33" s="22" t="s">
        <v>69</v>
      </c>
      <c r="G33" s="22"/>
      <c r="H33" s="22"/>
      <c r="I33" s="187" t="s">
        <v>342</v>
      </c>
      <c r="J33" s="188">
        <v>38789</v>
      </c>
      <c r="K33" s="187" t="s">
        <v>340</v>
      </c>
      <c r="L33" s="22"/>
      <c r="M33" s="17">
        <f>SUM(M34:M35)</f>
        <v>497400</v>
      </c>
      <c r="N33" s="17"/>
      <c r="O33" s="17">
        <f t="shared" ref="O33:W33" si="8">SUM(O34:O35)</f>
        <v>519813</v>
      </c>
      <c r="P33" s="17">
        <f t="shared" si="8"/>
        <v>519813</v>
      </c>
      <c r="Q33" s="17">
        <f t="shared" si="8"/>
        <v>0</v>
      </c>
      <c r="R33" s="17">
        <f t="shared" si="8"/>
        <v>519813</v>
      </c>
      <c r="S33" s="17">
        <f t="shared" si="8"/>
        <v>519813</v>
      </c>
      <c r="T33" s="17">
        <f t="shared" si="8"/>
        <v>0</v>
      </c>
      <c r="U33" s="17">
        <f t="shared" si="8"/>
        <v>493823</v>
      </c>
      <c r="V33" s="17">
        <f t="shared" si="8"/>
        <v>493823</v>
      </c>
      <c r="W33" s="17">
        <f t="shared" si="8"/>
        <v>0</v>
      </c>
    </row>
    <row r="34" spans="1:24" ht="15" customHeight="1" x14ac:dyDescent="0.25">
      <c r="A34" s="619"/>
      <c r="B34" s="622"/>
      <c r="C34" s="22"/>
      <c r="D34" s="22"/>
      <c r="E34" s="22" t="s">
        <v>68</v>
      </c>
      <c r="F34" s="22" t="s">
        <v>69</v>
      </c>
      <c r="G34" s="22" t="s">
        <v>70</v>
      </c>
      <c r="H34" s="22" t="s">
        <v>44</v>
      </c>
      <c r="I34" s="189"/>
      <c r="J34" s="189"/>
      <c r="K34" s="189"/>
      <c r="L34" s="22"/>
      <c r="M34" s="17">
        <v>497400</v>
      </c>
      <c r="N34" s="17"/>
      <c r="O34" s="17">
        <f>SUM(P34:Q34)</f>
        <v>519813</v>
      </c>
      <c r="P34" s="17">
        <v>519813</v>
      </c>
      <c r="Q34" s="17">
        <v>0</v>
      </c>
      <c r="R34" s="17">
        <f>SUM(S34:T34)</f>
        <v>519813</v>
      </c>
      <c r="S34" s="17">
        <v>519813</v>
      </c>
      <c r="T34" s="17">
        <v>0</v>
      </c>
      <c r="U34" s="17">
        <f>SUM(V34:W34)</f>
        <v>493823</v>
      </c>
      <c r="V34" s="17">
        <v>493823</v>
      </c>
      <c r="W34" s="17">
        <v>0</v>
      </c>
    </row>
    <row r="35" spans="1:24" ht="19.5" hidden="1" customHeight="1" x14ac:dyDescent="0.25">
      <c r="A35" s="620"/>
      <c r="B35" s="623"/>
      <c r="C35" s="22"/>
      <c r="D35" s="22"/>
      <c r="E35" s="22"/>
      <c r="F35" s="22"/>
      <c r="G35" s="22"/>
      <c r="H35" s="22"/>
      <c r="I35" s="190"/>
      <c r="J35" s="190"/>
      <c r="K35" s="190"/>
      <c r="L35" s="22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4" ht="57.75" customHeight="1" x14ac:dyDescent="0.25">
      <c r="A36" s="618" t="s">
        <v>72</v>
      </c>
      <c r="B36" s="621" t="s">
        <v>73</v>
      </c>
      <c r="C36" s="20"/>
      <c r="D36" s="29"/>
      <c r="E36" s="22" t="s">
        <v>74</v>
      </c>
      <c r="F36" s="22" t="s">
        <v>36</v>
      </c>
      <c r="G36" s="22"/>
      <c r="H36" s="22"/>
      <c r="I36" s="191" t="s">
        <v>343</v>
      </c>
      <c r="J36" s="188">
        <v>38789</v>
      </c>
      <c r="K36" s="187" t="s">
        <v>340</v>
      </c>
      <c r="L36" s="22"/>
      <c r="M36" s="17">
        <f>SUM(M37:M40)</f>
        <v>898880</v>
      </c>
      <c r="N36" s="17"/>
      <c r="O36" s="17">
        <f t="shared" ref="O36:W36" si="9">SUM(O37:O40)</f>
        <v>1025617</v>
      </c>
      <c r="P36" s="17">
        <f>P37</f>
        <v>898875</v>
      </c>
      <c r="Q36" s="17">
        <f>Q37</f>
        <v>126742</v>
      </c>
      <c r="R36" s="17">
        <f t="shared" si="9"/>
        <v>898875</v>
      </c>
      <c r="S36" s="17">
        <f t="shared" si="9"/>
        <v>898875</v>
      </c>
      <c r="T36" s="17">
        <f t="shared" si="9"/>
        <v>0</v>
      </c>
      <c r="U36" s="17">
        <f t="shared" si="9"/>
        <v>974336</v>
      </c>
      <c r="V36" s="17">
        <f t="shared" si="9"/>
        <v>974336</v>
      </c>
      <c r="W36" s="17">
        <f t="shared" si="9"/>
        <v>0</v>
      </c>
      <c r="X36" s="2">
        <f>M36+M43+M47</f>
        <v>1057570</v>
      </c>
    </row>
    <row r="37" spans="1:24" ht="48.75" customHeight="1" x14ac:dyDescent="0.25">
      <c r="A37" s="619"/>
      <c r="B37" s="622"/>
      <c r="C37" s="20" t="s">
        <v>76</v>
      </c>
      <c r="D37" s="27" t="s">
        <v>77</v>
      </c>
      <c r="E37" s="22" t="s">
        <v>74</v>
      </c>
      <c r="F37" s="22" t="s">
        <v>36</v>
      </c>
      <c r="G37" s="22" t="s">
        <v>243</v>
      </c>
      <c r="H37" s="22" t="s">
        <v>79</v>
      </c>
      <c r="I37" s="189"/>
      <c r="J37" s="189"/>
      <c r="K37" s="189"/>
      <c r="L37" s="22"/>
      <c r="M37" s="17">
        <v>898880</v>
      </c>
      <c r="N37" s="17"/>
      <c r="O37" s="17">
        <f>SUM(P37:Q37)</f>
        <v>1025617</v>
      </c>
      <c r="P37" s="17">
        <v>898875</v>
      </c>
      <c r="Q37" s="17">
        <v>126742</v>
      </c>
      <c r="R37" s="17">
        <f>SUM(S37:T37)</f>
        <v>898875</v>
      </c>
      <c r="S37" s="17">
        <f>P37</f>
        <v>898875</v>
      </c>
      <c r="T37" s="17">
        <v>0</v>
      </c>
      <c r="U37" s="17">
        <f>SUM(V37:W37)</f>
        <v>974336</v>
      </c>
      <c r="V37" s="17">
        <v>974336</v>
      </c>
      <c r="W37" s="17">
        <v>0</v>
      </c>
      <c r="X37" s="342">
        <f>O33+O42+O46</f>
        <v>571441</v>
      </c>
    </row>
    <row r="38" spans="1:24" ht="0.75" hidden="1" customHeight="1" x14ac:dyDescent="0.25">
      <c r="A38" s="619"/>
      <c r="B38" s="622"/>
      <c r="C38" s="30" t="s">
        <v>244</v>
      </c>
      <c r="D38" s="27" t="s">
        <v>171</v>
      </c>
      <c r="E38" s="22" t="s">
        <v>74</v>
      </c>
      <c r="F38" s="22" t="s">
        <v>36</v>
      </c>
      <c r="G38" s="22" t="s">
        <v>344</v>
      </c>
      <c r="H38" s="22" t="s">
        <v>79</v>
      </c>
      <c r="I38" s="191" t="s">
        <v>345</v>
      </c>
      <c r="J38" s="188">
        <v>38789</v>
      </c>
      <c r="K38" s="187" t="s">
        <v>340</v>
      </c>
      <c r="L38" s="22"/>
      <c r="M38" s="17"/>
      <c r="N38" s="17"/>
      <c r="O38" s="17">
        <f>SUM(P38:Q38)</f>
        <v>0</v>
      </c>
      <c r="P38" s="17"/>
      <c r="Q38" s="17"/>
      <c r="R38" s="17">
        <f>SUM(S38:T38)</f>
        <v>0</v>
      </c>
      <c r="S38" s="17"/>
      <c r="T38" s="17"/>
      <c r="U38" s="17">
        <f>SUM(V38:W38)</f>
        <v>0</v>
      </c>
      <c r="V38" s="17"/>
      <c r="W38" s="17"/>
    </row>
    <row r="39" spans="1:24" ht="47.25" customHeight="1" x14ac:dyDescent="0.25">
      <c r="A39" s="619"/>
      <c r="B39" s="622"/>
      <c r="C39" s="20" t="s">
        <v>76</v>
      </c>
      <c r="D39" s="27" t="s">
        <v>77</v>
      </c>
      <c r="E39" s="22"/>
      <c r="F39" s="22"/>
      <c r="G39" s="22"/>
      <c r="H39" s="22"/>
      <c r="I39" s="189"/>
      <c r="J39" s="189"/>
      <c r="K39" s="189"/>
      <c r="L39" s="22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2">
        <f>O36+O43+O47</f>
        <v>1182967</v>
      </c>
    </row>
    <row r="40" spans="1:24" ht="0.75" hidden="1" customHeight="1" x14ac:dyDescent="0.25">
      <c r="A40" s="619"/>
      <c r="B40" s="622"/>
      <c r="C40" s="30" t="s">
        <v>244</v>
      </c>
      <c r="D40" s="27" t="s">
        <v>171</v>
      </c>
      <c r="E40" s="22"/>
      <c r="F40" s="22"/>
      <c r="G40" s="22"/>
      <c r="H40" s="22"/>
      <c r="I40" s="189"/>
      <c r="J40" s="189"/>
      <c r="K40" s="189"/>
      <c r="L40" s="22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4" ht="33.75" x14ac:dyDescent="0.25">
      <c r="A41" s="27" t="s">
        <v>81</v>
      </c>
      <c r="B41" s="20" t="s">
        <v>50</v>
      </c>
      <c r="C41" s="25"/>
      <c r="D41" s="22"/>
      <c r="E41" s="22"/>
      <c r="F41" s="22"/>
      <c r="G41" s="22"/>
      <c r="H41" s="22"/>
      <c r="I41" s="189"/>
      <c r="J41" s="189"/>
      <c r="K41" s="189"/>
      <c r="L41" s="22"/>
      <c r="M41" s="17">
        <f>SUM(M42:M44)</f>
        <v>208640</v>
      </c>
      <c r="N41" s="17">
        <f t="shared" ref="N41:W41" si="10">SUM(N42:N44)</f>
        <v>0</v>
      </c>
      <c r="O41" s="17">
        <f t="shared" si="10"/>
        <v>203308</v>
      </c>
      <c r="P41" s="17">
        <f t="shared" si="10"/>
        <v>203308</v>
      </c>
      <c r="Q41" s="17">
        <f t="shared" si="10"/>
        <v>0</v>
      </c>
      <c r="R41" s="17">
        <f t="shared" si="10"/>
        <v>206709</v>
      </c>
      <c r="S41" s="17">
        <f t="shared" si="10"/>
        <v>206709</v>
      </c>
      <c r="T41" s="17">
        <f t="shared" si="10"/>
        <v>0</v>
      </c>
      <c r="U41" s="17">
        <f t="shared" si="10"/>
        <v>220418</v>
      </c>
      <c r="V41" s="17">
        <f t="shared" si="10"/>
        <v>220418</v>
      </c>
      <c r="W41" s="17">
        <f t="shared" si="10"/>
        <v>0</v>
      </c>
    </row>
    <row r="42" spans="1:24" ht="47.25" customHeight="1" x14ac:dyDescent="0.25">
      <c r="A42" s="27" t="s">
        <v>83</v>
      </c>
      <c r="B42" s="20" t="s">
        <v>67</v>
      </c>
      <c r="C42" s="25"/>
      <c r="D42" s="31"/>
      <c r="E42" s="22" t="s">
        <v>68</v>
      </c>
      <c r="F42" s="22" t="s">
        <v>69</v>
      </c>
      <c r="G42" s="22" t="s">
        <v>70</v>
      </c>
      <c r="H42" s="22" t="s">
        <v>51</v>
      </c>
      <c r="I42" s="189"/>
      <c r="J42" s="189"/>
      <c r="K42" s="189"/>
      <c r="L42" s="22"/>
      <c r="M42" s="17">
        <v>53550</v>
      </c>
      <c r="N42" s="17"/>
      <c r="O42" s="23">
        <f>SUM(P42:Q42)</f>
        <v>49738</v>
      </c>
      <c r="P42" s="23">
        <v>49738</v>
      </c>
      <c r="Q42" s="17">
        <v>0</v>
      </c>
      <c r="R42" s="23">
        <f>SUM(S42:T42)</f>
        <v>51813</v>
      </c>
      <c r="S42" s="23">
        <v>51813</v>
      </c>
      <c r="T42" s="17">
        <v>0</v>
      </c>
      <c r="U42" s="23">
        <f>SUM(V42:W42)</f>
        <v>57003</v>
      </c>
      <c r="V42" s="23">
        <v>57003</v>
      </c>
      <c r="W42" s="17">
        <v>0</v>
      </c>
    </row>
    <row r="43" spans="1:24" ht="58.5" customHeight="1" x14ac:dyDescent="0.25">
      <c r="A43" s="27" t="s">
        <v>84</v>
      </c>
      <c r="B43" s="621" t="s">
        <v>73</v>
      </c>
      <c r="C43" s="20" t="s">
        <v>76</v>
      </c>
      <c r="D43" s="31" t="s">
        <v>77</v>
      </c>
      <c r="E43" s="22" t="s">
        <v>74</v>
      </c>
      <c r="F43" s="22" t="s">
        <v>36</v>
      </c>
      <c r="G43" s="22" t="s">
        <v>243</v>
      </c>
      <c r="H43" s="22" t="s">
        <v>51</v>
      </c>
      <c r="I43" s="189"/>
      <c r="J43" s="189"/>
      <c r="K43" s="189"/>
      <c r="L43" s="22"/>
      <c r="M43" s="17">
        <v>155090</v>
      </c>
      <c r="N43" s="17"/>
      <c r="O43" s="17">
        <f>SUM(P43:Q43)</f>
        <v>153570</v>
      </c>
      <c r="P43" s="17">
        <v>153570</v>
      </c>
      <c r="Q43" s="17">
        <v>0</v>
      </c>
      <c r="R43" s="17">
        <f>SUM(S43:T43)</f>
        <v>154896</v>
      </c>
      <c r="S43" s="17">
        <v>154896</v>
      </c>
      <c r="T43" s="17">
        <v>0</v>
      </c>
      <c r="U43" s="17">
        <f>SUM(V43:W43)</f>
        <v>163415</v>
      </c>
      <c r="V43" s="17">
        <v>163415</v>
      </c>
      <c r="W43" s="17">
        <v>0</v>
      </c>
    </row>
    <row r="44" spans="1:24" ht="90.75" hidden="1" customHeight="1" x14ac:dyDescent="0.25">
      <c r="A44" s="27"/>
      <c r="B44" s="623"/>
      <c r="C44" s="30" t="s">
        <v>244</v>
      </c>
      <c r="D44" s="27" t="s">
        <v>171</v>
      </c>
      <c r="E44" s="22" t="s">
        <v>74</v>
      </c>
      <c r="F44" s="22" t="s">
        <v>36</v>
      </c>
      <c r="G44" s="22" t="s">
        <v>344</v>
      </c>
      <c r="H44" s="22" t="s">
        <v>51</v>
      </c>
      <c r="I44" s="189"/>
      <c r="J44" s="189"/>
      <c r="K44" s="189"/>
      <c r="L44" s="22"/>
      <c r="M44" s="17"/>
      <c r="N44" s="17"/>
      <c r="O44" s="17">
        <f>SUM(P44:Q44)</f>
        <v>0</v>
      </c>
      <c r="P44" s="17"/>
      <c r="Q44" s="17">
        <v>0</v>
      </c>
      <c r="R44" s="17">
        <f>SUM(S44:T44)</f>
        <v>0</v>
      </c>
      <c r="S44" s="17"/>
      <c r="T44" s="17">
        <v>0</v>
      </c>
      <c r="U44" s="17">
        <f>SUM(V44:W44)</f>
        <v>0</v>
      </c>
      <c r="V44" s="17"/>
      <c r="W44" s="17">
        <v>0</v>
      </c>
    </row>
    <row r="45" spans="1:24" x14ac:dyDescent="0.25">
      <c r="A45" s="27" t="s">
        <v>85</v>
      </c>
      <c r="B45" s="20" t="s">
        <v>54</v>
      </c>
      <c r="C45" s="27"/>
      <c r="D45" s="22"/>
      <c r="E45" s="22"/>
      <c r="F45" s="22"/>
      <c r="G45" s="22"/>
      <c r="H45" s="22"/>
      <c r="I45" s="189"/>
      <c r="J45" s="189"/>
      <c r="K45" s="189"/>
      <c r="L45" s="22"/>
      <c r="M45" s="17">
        <f>SUM(M46:M48)</f>
        <v>5400</v>
      </c>
      <c r="N45" s="17">
        <f t="shared" ref="N45:W45" si="11">SUM(N46:N48)</f>
        <v>0</v>
      </c>
      <c r="O45" s="17">
        <f t="shared" si="11"/>
        <v>5670</v>
      </c>
      <c r="P45" s="17">
        <f t="shared" si="11"/>
        <v>5670</v>
      </c>
      <c r="Q45" s="17">
        <f t="shared" si="11"/>
        <v>0</v>
      </c>
      <c r="R45" s="17">
        <f t="shared" si="11"/>
        <v>5973</v>
      </c>
      <c r="S45" s="17">
        <f t="shared" si="11"/>
        <v>5973</v>
      </c>
      <c r="T45" s="17">
        <f t="shared" si="11"/>
        <v>0</v>
      </c>
      <c r="U45" s="17">
        <f t="shared" si="11"/>
        <v>6291</v>
      </c>
      <c r="V45" s="17">
        <f t="shared" si="11"/>
        <v>6291</v>
      </c>
      <c r="W45" s="17">
        <f t="shared" si="11"/>
        <v>0</v>
      </c>
    </row>
    <row r="46" spans="1:24" ht="45" x14ac:dyDescent="0.25">
      <c r="A46" s="27" t="s">
        <v>86</v>
      </c>
      <c r="B46" s="20" t="s">
        <v>67</v>
      </c>
      <c r="C46" s="27"/>
      <c r="D46" s="22"/>
      <c r="E46" s="22" t="s">
        <v>68</v>
      </c>
      <c r="F46" s="22" t="s">
        <v>69</v>
      </c>
      <c r="G46" s="22" t="s">
        <v>70</v>
      </c>
      <c r="H46" s="22" t="s">
        <v>56</v>
      </c>
      <c r="I46" s="189"/>
      <c r="J46" s="189"/>
      <c r="K46" s="189"/>
      <c r="L46" s="22"/>
      <c r="M46" s="17">
        <v>1800</v>
      </c>
      <c r="N46" s="17"/>
      <c r="O46" s="17">
        <f>SUM(P46:Q46)</f>
        <v>1890</v>
      </c>
      <c r="P46" s="17">
        <v>1890</v>
      </c>
      <c r="Q46" s="17">
        <v>0</v>
      </c>
      <c r="R46" s="17">
        <f>SUM(S46:T46)</f>
        <v>1985</v>
      </c>
      <c r="S46" s="17">
        <v>1985</v>
      </c>
      <c r="T46" s="17">
        <v>0</v>
      </c>
      <c r="U46" s="17">
        <f>SUM(V46:W46)</f>
        <v>2084</v>
      </c>
      <c r="V46" s="17">
        <v>2084</v>
      </c>
      <c r="W46" s="17">
        <v>0</v>
      </c>
    </row>
    <row r="47" spans="1:24" ht="60.75" customHeight="1" x14ac:dyDescent="0.25">
      <c r="A47" s="27" t="s">
        <v>87</v>
      </c>
      <c r="B47" s="621" t="s">
        <v>73</v>
      </c>
      <c r="C47" s="20" t="s">
        <v>76</v>
      </c>
      <c r="D47" s="22" t="s">
        <v>77</v>
      </c>
      <c r="E47" s="22" t="s">
        <v>74</v>
      </c>
      <c r="F47" s="22" t="s">
        <v>36</v>
      </c>
      <c r="G47" s="22" t="s">
        <v>243</v>
      </c>
      <c r="H47" s="22" t="s">
        <v>56</v>
      </c>
      <c r="I47" s="189"/>
      <c r="J47" s="189"/>
      <c r="K47" s="189"/>
      <c r="L47" s="22"/>
      <c r="M47" s="17">
        <v>3600</v>
      </c>
      <c r="N47" s="17"/>
      <c r="O47" s="17">
        <f>SUM(P47:Q47)</f>
        <v>3780</v>
      </c>
      <c r="P47" s="17">
        <v>3780</v>
      </c>
      <c r="Q47" s="17">
        <v>0</v>
      </c>
      <c r="R47" s="17">
        <f>SUM(S47:T47)</f>
        <v>3988</v>
      </c>
      <c r="S47" s="17">
        <v>3988</v>
      </c>
      <c r="T47" s="17">
        <v>0</v>
      </c>
      <c r="U47" s="17">
        <f>SUM(V47:W47)</f>
        <v>4207</v>
      </c>
      <c r="V47" s="17">
        <v>4207</v>
      </c>
      <c r="W47" s="17">
        <v>0</v>
      </c>
    </row>
    <row r="48" spans="1:24" ht="0.75" hidden="1" customHeight="1" x14ac:dyDescent="0.25">
      <c r="A48" s="27"/>
      <c r="B48" s="623"/>
      <c r="C48" s="30" t="s">
        <v>244</v>
      </c>
      <c r="D48" s="27" t="s">
        <v>171</v>
      </c>
      <c r="E48" s="22" t="s">
        <v>74</v>
      </c>
      <c r="F48" s="22" t="s">
        <v>36</v>
      </c>
      <c r="G48" s="22" t="s">
        <v>344</v>
      </c>
      <c r="H48" s="22" t="s">
        <v>56</v>
      </c>
      <c r="I48" s="190"/>
      <c r="J48" s="190"/>
      <c r="K48" s="190"/>
      <c r="L48" s="22"/>
      <c r="M48" s="17"/>
      <c r="N48" s="17"/>
      <c r="O48" s="17">
        <f>SUM(P48:Q48)</f>
        <v>0</v>
      </c>
      <c r="P48" s="17"/>
      <c r="Q48" s="17">
        <v>0</v>
      </c>
      <c r="R48" s="17">
        <f>SUM(S48:T48)</f>
        <v>0</v>
      </c>
      <c r="S48" s="17"/>
      <c r="T48" s="17">
        <v>0</v>
      </c>
      <c r="U48" s="17">
        <f>SUM(V48:W48)</f>
        <v>0</v>
      </c>
      <c r="V48" s="17"/>
      <c r="W48" s="17">
        <v>0</v>
      </c>
    </row>
    <row r="49" spans="1:24" ht="25.5" customHeight="1" x14ac:dyDescent="0.25">
      <c r="A49" s="632" t="s">
        <v>220</v>
      </c>
      <c r="B49" s="633"/>
      <c r="C49" s="633"/>
      <c r="D49" s="633"/>
      <c r="E49" s="633"/>
      <c r="F49" s="633"/>
      <c r="G49" s="633"/>
      <c r="H49" s="633"/>
      <c r="I49" s="633"/>
      <c r="J49" s="633"/>
      <c r="K49" s="633"/>
      <c r="L49" s="32"/>
      <c r="M49" s="64">
        <f t="shared" ref="M49:W49" si="12">SUM(M50+M69)</f>
        <v>1244447</v>
      </c>
      <c r="N49" s="64">
        <f t="shared" si="12"/>
        <v>0</v>
      </c>
      <c r="O49" s="64">
        <f t="shared" si="12"/>
        <v>1284691</v>
      </c>
      <c r="P49" s="64">
        <f t="shared" si="12"/>
        <v>1284691</v>
      </c>
      <c r="Q49" s="64">
        <f t="shared" si="12"/>
        <v>0</v>
      </c>
      <c r="R49" s="64">
        <f t="shared" si="12"/>
        <v>1284691</v>
      </c>
      <c r="S49" s="64">
        <f t="shared" si="12"/>
        <v>1284691</v>
      </c>
      <c r="T49" s="64">
        <f t="shared" si="12"/>
        <v>0</v>
      </c>
      <c r="U49" s="64">
        <f t="shared" si="12"/>
        <v>1285141</v>
      </c>
      <c r="V49" s="64">
        <f t="shared" si="12"/>
        <v>1285141</v>
      </c>
      <c r="W49" s="64">
        <f t="shared" si="12"/>
        <v>0</v>
      </c>
    </row>
    <row r="50" spans="1:24" ht="45.75" customHeight="1" x14ac:dyDescent="0.25">
      <c r="A50" s="34" t="s">
        <v>89</v>
      </c>
      <c r="B50" s="20" t="s">
        <v>90</v>
      </c>
      <c r="C50" s="25"/>
      <c r="D50" s="25"/>
      <c r="E50" s="25"/>
      <c r="F50" s="25"/>
      <c r="G50" s="25"/>
      <c r="H50" s="25"/>
      <c r="I50" s="25"/>
      <c r="J50" s="25"/>
      <c r="K50" s="25"/>
      <c r="L50" s="32"/>
      <c r="M50" s="38">
        <f>SUM(M51+M52+M53+M54+M64+M65+M68)</f>
        <v>1239447</v>
      </c>
      <c r="N50" s="38">
        <f t="shared" ref="N50:O50" si="13">SUM(N51+N52+N53+N54+N64+N65+N68)</f>
        <v>0</v>
      </c>
      <c r="O50" s="38">
        <f t="shared" si="13"/>
        <v>1280191</v>
      </c>
      <c r="P50" s="38">
        <f>SUM(P51+P52+P53+P54+P64+P65+P68)</f>
        <v>1280191</v>
      </c>
      <c r="Q50" s="38">
        <f>SUM(Q51+Q52+Q54+Q64+Q65+Q68)</f>
        <v>0</v>
      </c>
      <c r="R50" s="38">
        <f>SUM(R51+R52+R53+R54+R64+R65+R68)</f>
        <v>1280191</v>
      </c>
      <c r="S50" s="38">
        <f>SUM(S51+S52+S53+S54+S64+S65+S68)</f>
        <v>1280191</v>
      </c>
      <c r="T50" s="38">
        <f>SUM(T51+T52+T54+T64+T65+T68)</f>
        <v>0</v>
      </c>
      <c r="U50" s="38">
        <f>SUM(U51+U52+U53+U54+U64+U65+U68)</f>
        <v>1280191</v>
      </c>
      <c r="V50" s="38">
        <f>SUM(V51+V52+V53+V54+V64+V65+V68)</f>
        <v>1280191</v>
      </c>
      <c r="W50" s="38">
        <f>SUM(W51+W52+W54+W64+W65+W68)</f>
        <v>0</v>
      </c>
    </row>
    <row r="51" spans="1:24" ht="47.25" customHeight="1" x14ac:dyDescent="0.25">
      <c r="A51" s="36" t="s">
        <v>91</v>
      </c>
      <c r="B51" s="20" t="s">
        <v>92</v>
      </c>
      <c r="C51" s="25"/>
      <c r="D51" s="25"/>
      <c r="E51" s="25" t="s">
        <v>68</v>
      </c>
      <c r="F51" s="25" t="s">
        <v>93</v>
      </c>
      <c r="G51" s="25" t="s">
        <v>291</v>
      </c>
      <c r="H51" s="25" t="s">
        <v>51</v>
      </c>
      <c r="I51" s="25" t="s">
        <v>346</v>
      </c>
      <c r="J51" s="192" t="s">
        <v>347</v>
      </c>
      <c r="K51" s="193" t="s">
        <v>348</v>
      </c>
      <c r="L51" s="32"/>
      <c r="M51" s="38">
        <v>2000</v>
      </c>
      <c r="N51" s="38"/>
      <c r="O51" s="38">
        <f>SUM(P51:Q51)</f>
        <v>2000</v>
      </c>
      <c r="P51" s="38">
        <v>2000</v>
      </c>
      <c r="Q51" s="38">
        <v>0</v>
      </c>
      <c r="R51" s="38">
        <f>SUM(S51:T51)</f>
        <v>2000</v>
      </c>
      <c r="S51" s="38">
        <v>2000</v>
      </c>
      <c r="T51" s="38">
        <v>0</v>
      </c>
      <c r="U51" s="38">
        <f>SUM(V51:W51)</f>
        <v>2000</v>
      </c>
      <c r="V51" s="38">
        <v>2000</v>
      </c>
      <c r="W51" s="38">
        <v>0</v>
      </c>
    </row>
    <row r="52" spans="1:24" ht="188.25" customHeight="1" x14ac:dyDescent="0.25">
      <c r="A52" s="621" t="s">
        <v>94</v>
      </c>
      <c r="B52" s="621" t="s">
        <v>349</v>
      </c>
      <c r="C52" s="25"/>
      <c r="D52" s="25"/>
      <c r="E52" s="25" t="s">
        <v>37</v>
      </c>
      <c r="F52" s="25" t="s">
        <v>93</v>
      </c>
      <c r="G52" s="25" t="s">
        <v>96</v>
      </c>
      <c r="H52" s="25" t="s">
        <v>51</v>
      </c>
      <c r="I52" s="194" t="s">
        <v>350</v>
      </c>
      <c r="J52" s="195">
        <v>38789</v>
      </c>
      <c r="K52" s="194" t="s">
        <v>348</v>
      </c>
      <c r="L52" s="32"/>
      <c r="M52" s="38">
        <v>180000</v>
      </c>
      <c r="N52" s="38"/>
      <c r="O52" s="38">
        <f>SUM(P52:Q52)</f>
        <v>180000</v>
      </c>
      <c r="P52" s="38">
        <v>180000</v>
      </c>
      <c r="Q52" s="38">
        <v>0</v>
      </c>
      <c r="R52" s="38">
        <f>SUM(S52:T52)</f>
        <v>180000</v>
      </c>
      <c r="S52" s="38">
        <v>180000</v>
      </c>
      <c r="T52" s="38">
        <v>0</v>
      </c>
      <c r="U52" s="38">
        <f>SUM(V52:W52)</f>
        <v>180000</v>
      </c>
      <c r="V52" s="38">
        <v>180000</v>
      </c>
      <c r="W52" s="38">
        <v>0</v>
      </c>
    </row>
    <row r="53" spans="1:24" ht="26.25" customHeight="1" x14ac:dyDescent="0.25">
      <c r="A53" s="623"/>
      <c r="B53" s="623"/>
      <c r="C53" s="25"/>
      <c r="D53" s="25"/>
      <c r="E53" s="25" t="s">
        <v>37</v>
      </c>
      <c r="F53" s="25" t="s">
        <v>93</v>
      </c>
      <c r="G53" s="25" t="s">
        <v>292</v>
      </c>
      <c r="H53" s="25" t="s">
        <v>51</v>
      </c>
      <c r="I53" s="194" t="s">
        <v>350</v>
      </c>
      <c r="J53" s="195">
        <v>38789</v>
      </c>
      <c r="K53" s="194" t="s">
        <v>348</v>
      </c>
      <c r="L53" s="32"/>
      <c r="M53" s="38">
        <v>680900</v>
      </c>
      <c r="N53" s="38"/>
      <c r="O53" s="38">
        <f>P53</f>
        <v>680900</v>
      </c>
      <c r="P53" s="38">
        <v>680900</v>
      </c>
      <c r="Q53" s="38"/>
      <c r="R53" s="38">
        <f>S53</f>
        <v>680900</v>
      </c>
      <c r="S53" s="38">
        <v>680900</v>
      </c>
      <c r="T53" s="38"/>
      <c r="U53" s="38">
        <f>V53</f>
        <v>680900</v>
      </c>
      <c r="V53" s="38">
        <v>680900</v>
      </c>
      <c r="W53" s="38"/>
    </row>
    <row r="54" spans="1:24" ht="15.75" customHeight="1" x14ac:dyDescent="0.25">
      <c r="A54" s="638" t="s">
        <v>102</v>
      </c>
      <c r="B54" s="638" t="s">
        <v>248</v>
      </c>
      <c r="C54" s="241"/>
      <c r="D54" s="241"/>
      <c r="E54" s="241"/>
      <c r="F54" s="241"/>
      <c r="G54" s="241"/>
      <c r="H54" s="241"/>
      <c r="I54" s="241"/>
      <c r="J54" s="241"/>
      <c r="K54" s="241"/>
      <c r="L54" s="242"/>
      <c r="M54" s="243">
        <f>SUM(M55:M56)</f>
        <v>280007</v>
      </c>
      <c r="N54" s="243"/>
      <c r="O54" s="243">
        <f>SUM(O55:O56)</f>
        <v>297970</v>
      </c>
      <c r="P54" s="243">
        <f t="shared" ref="P54:W54" si="14">SUM(P55:P56)</f>
        <v>297970</v>
      </c>
      <c r="Q54" s="243">
        <f t="shared" si="14"/>
        <v>0</v>
      </c>
      <c r="R54" s="243">
        <f t="shared" si="14"/>
        <v>297970</v>
      </c>
      <c r="S54" s="243">
        <f t="shared" si="14"/>
        <v>297970</v>
      </c>
      <c r="T54" s="243">
        <f t="shared" si="14"/>
        <v>0</v>
      </c>
      <c r="U54" s="243">
        <f t="shared" si="14"/>
        <v>297970</v>
      </c>
      <c r="V54" s="243">
        <f t="shared" si="14"/>
        <v>297970</v>
      </c>
      <c r="W54" s="243">
        <f t="shared" si="14"/>
        <v>0</v>
      </c>
    </row>
    <row r="55" spans="1:24" ht="13.5" customHeight="1" x14ac:dyDescent="0.25">
      <c r="A55" s="639"/>
      <c r="B55" s="639"/>
      <c r="C55" s="241"/>
      <c r="D55" s="241"/>
      <c r="E55" s="240" t="s">
        <v>69</v>
      </c>
      <c r="F55" s="240" t="s">
        <v>170</v>
      </c>
      <c r="G55" s="240" t="s">
        <v>250</v>
      </c>
      <c r="H55" s="240" t="s">
        <v>51</v>
      </c>
      <c r="I55" s="297" t="s">
        <v>351</v>
      </c>
      <c r="J55" s="298">
        <v>38789</v>
      </c>
      <c r="K55" s="297" t="s">
        <v>348</v>
      </c>
      <c r="L55" s="242"/>
      <c r="M55" s="344">
        <v>15533</v>
      </c>
      <c r="N55" s="243"/>
      <c r="O55" s="243">
        <f>SUM(P55:Q55)</f>
        <v>19416</v>
      </c>
      <c r="P55" s="243">
        <v>19416</v>
      </c>
      <c r="Q55" s="243">
        <v>0</v>
      </c>
      <c r="R55" s="243">
        <f>SUM(S55:T55)</f>
        <v>19416</v>
      </c>
      <c r="S55" s="243">
        <f>P55</f>
        <v>19416</v>
      </c>
      <c r="T55" s="243">
        <v>0</v>
      </c>
      <c r="U55" s="243">
        <f>SUM(V55:W55)</f>
        <v>19416</v>
      </c>
      <c r="V55" s="243">
        <f>S55</f>
        <v>19416</v>
      </c>
      <c r="W55" s="243">
        <v>0</v>
      </c>
      <c r="X55" s="2">
        <f>M33+M42+M46</f>
        <v>552750</v>
      </c>
    </row>
    <row r="56" spans="1:24" ht="13.5" customHeight="1" x14ac:dyDescent="0.25">
      <c r="A56" s="639"/>
      <c r="B56" s="639"/>
      <c r="C56" s="241"/>
      <c r="D56" s="241"/>
      <c r="E56" s="241"/>
      <c r="F56" s="241"/>
      <c r="G56" s="241"/>
      <c r="H56" s="241"/>
      <c r="I56" s="241"/>
      <c r="J56" s="241"/>
      <c r="K56" s="241"/>
      <c r="L56" s="242"/>
      <c r="M56" s="344">
        <f>SUM(M57+M60+M61)</f>
        <v>264474</v>
      </c>
      <c r="N56" s="243"/>
      <c r="O56" s="243">
        <f>SUM(O57+O60+O61)</f>
        <v>278554</v>
      </c>
      <c r="P56" s="243">
        <f t="shared" ref="P56:W56" si="15">SUM(P57+P60+P61)</f>
        <v>278554</v>
      </c>
      <c r="Q56" s="243">
        <f t="shared" si="15"/>
        <v>0</v>
      </c>
      <c r="R56" s="243">
        <f t="shared" si="15"/>
        <v>278554</v>
      </c>
      <c r="S56" s="243">
        <f t="shared" si="15"/>
        <v>278554</v>
      </c>
      <c r="T56" s="243">
        <f t="shared" si="15"/>
        <v>0</v>
      </c>
      <c r="U56" s="243">
        <f t="shared" si="15"/>
        <v>278554</v>
      </c>
      <c r="V56" s="243">
        <f t="shared" si="15"/>
        <v>278554</v>
      </c>
      <c r="W56" s="243">
        <f t="shared" si="15"/>
        <v>0</v>
      </c>
    </row>
    <row r="57" spans="1:24" ht="36" customHeight="1" x14ac:dyDescent="0.25">
      <c r="A57" s="639"/>
      <c r="B57" s="639"/>
      <c r="C57" s="241"/>
      <c r="D57" s="241"/>
      <c r="E57" s="241" t="s">
        <v>104</v>
      </c>
      <c r="F57" s="241" t="s">
        <v>68</v>
      </c>
      <c r="G57" s="241" t="s">
        <v>352</v>
      </c>
      <c r="H57" s="241" t="s">
        <v>51</v>
      </c>
      <c r="I57" s="297" t="s">
        <v>351</v>
      </c>
      <c r="J57" s="298">
        <v>38789</v>
      </c>
      <c r="K57" s="297" t="s">
        <v>348</v>
      </c>
      <c r="L57" s="242"/>
      <c r="M57" s="344">
        <f>SUM(M58:M59)</f>
        <v>264474</v>
      </c>
      <c r="N57" s="243"/>
      <c r="O57" s="243">
        <f>SUM(O58:O59)</f>
        <v>278554</v>
      </c>
      <c r="P57" s="243">
        <f t="shared" ref="P57:W57" si="16">SUM(P58:P59)</f>
        <v>278554</v>
      </c>
      <c r="Q57" s="243">
        <f t="shared" si="16"/>
        <v>0</v>
      </c>
      <c r="R57" s="243">
        <f t="shared" si="16"/>
        <v>278554</v>
      </c>
      <c r="S57" s="243">
        <f t="shared" si="16"/>
        <v>278554</v>
      </c>
      <c r="T57" s="243">
        <f t="shared" si="16"/>
        <v>0</v>
      </c>
      <c r="U57" s="243">
        <f t="shared" si="16"/>
        <v>278554</v>
      </c>
      <c r="V57" s="243">
        <f t="shared" si="16"/>
        <v>278554</v>
      </c>
      <c r="W57" s="243">
        <f t="shared" si="16"/>
        <v>0</v>
      </c>
    </row>
    <row r="58" spans="1:24" ht="21" customHeight="1" x14ac:dyDescent="0.25">
      <c r="A58" s="639"/>
      <c r="B58" s="639"/>
      <c r="C58" s="241"/>
      <c r="D58" s="241"/>
      <c r="E58" s="642" t="s">
        <v>353</v>
      </c>
      <c r="F58" s="643"/>
      <c r="G58" s="644"/>
      <c r="H58" s="241"/>
      <c r="I58" s="241"/>
      <c r="J58" s="241"/>
      <c r="K58" s="241"/>
      <c r="L58" s="242"/>
      <c r="M58" s="344">
        <v>256000</v>
      </c>
      <c r="N58" s="243"/>
      <c r="O58" s="243">
        <f>SUM(P58:Q58)</f>
        <v>270080</v>
      </c>
      <c r="P58" s="243">
        <v>270080</v>
      </c>
      <c r="Q58" s="243">
        <v>0</v>
      </c>
      <c r="R58" s="243">
        <f>SUM(S58:T58)</f>
        <v>270080</v>
      </c>
      <c r="S58" s="243">
        <f>P58</f>
        <v>270080</v>
      </c>
      <c r="T58" s="243">
        <v>0</v>
      </c>
      <c r="U58" s="243">
        <f>SUM(V58:W58)</f>
        <v>270080</v>
      </c>
      <c r="V58" s="243">
        <f>S58</f>
        <v>270080</v>
      </c>
      <c r="W58" s="243">
        <v>0</v>
      </c>
    </row>
    <row r="59" spans="1:24" ht="21" customHeight="1" x14ac:dyDescent="0.25">
      <c r="A59" s="639"/>
      <c r="B59" s="639"/>
      <c r="C59" s="241"/>
      <c r="D59" s="241"/>
      <c r="E59" s="642" t="s">
        <v>354</v>
      </c>
      <c r="F59" s="643"/>
      <c r="G59" s="644"/>
      <c r="H59" s="241"/>
      <c r="I59" s="241"/>
      <c r="J59" s="241"/>
      <c r="K59" s="241"/>
      <c r="L59" s="242"/>
      <c r="M59" s="344">
        <v>8474</v>
      </c>
      <c r="N59" s="243"/>
      <c r="O59" s="243">
        <f>SUM(P59:Q59)</f>
        <v>8474</v>
      </c>
      <c r="P59" s="243">
        <v>8474</v>
      </c>
      <c r="Q59" s="243">
        <v>0</v>
      </c>
      <c r="R59" s="243">
        <f>SUM(S59:T59)</f>
        <v>8474</v>
      </c>
      <c r="S59" s="243">
        <v>8474</v>
      </c>
      <c r="T59" s="243">
        <v>0</v>
      </c>
      <c r="U59" s="243">
        <f>SUM(V59:W59)</f>
        <v>8474</v>
      </c>
      <c r="V59" s="243">
        <v>8474</v>
      </c>
      <c r="W59" s="243">
        <v>0</v>
      </c>
    </row>
    <row r="60" spans="1:24" ht="18" customHeight="1" x14ac:dyDescent="0.25">
      <c r="A60" s="639"/>
      <c r="B60" s="639"/>
      <c r="C60" s="241"/>
      <c r="D60" s="241"/>
      <c r="E60" s="241" t="s">
        <v>104</v>
      </c>
      <c r="F60" s="241" t="s">
        <v>68</v>
      </c>
      <c r="G60" s="241" t="s">
        <v>355</v>
      </c>
      <c r="H60" s="241" t="s">
        <v>51</v>
      </c>
      <c r="I60" s="241"/>
      <c r="J60" s="241"/>
      <c r="K60" s="241"/>
      <c r="L60" s="242"/>
      <c r="M60" s="243"/>
      <c r="N60" s="243"/>
      <c r="O60" s="243">
        <f>SUM(P60:Q60)</f>
        <v>0</v>
      </c>
      <c r="P60" s="243"/>
      <c r="Q60" s="243">
        <v>0</v>
      </c>
      <c r="R60" s="243">
        <f>SUM(S60:T60)</f>
        <v>0</v>
      </c>
      <c r="S60" s="243"/>
      <c r="T60" s="243">
        <v>0</v>
      </c>
      <c r="U60" s="243">
        <f>SUM(V60:W60)</f>
        <v>0</v>
      </c>
      <c r="V60" s="243"/>
      <c r="W60" s="243">
        <v>0</v>
      </c>
    </row>
    <row r="61" spans="1:24" ht="18" customHeight="1" x14ac:dyDescent="0.25">
      <c r="A61" s="639"/>
      <c r="B61" s="639"/>
      <c r="C61" s="241"/>
      <c r="D61" s="241"/>
      <c r="E61" s="241" t="s">
        <v>104</v>
      </c>
      <c r="F61" s="241" t="s">
        <v>68</v>
      </c>
      <c r="G61" s="241" t="s">
        <v>118</v>
      </c>
      <c r="H61" s="241" t="s">
        <v>51</v>
      </c>
      <c r="I61" s="241"/>
      <c r="J61" s="241"/>
      <c r="K61" s="241"/>
      <c r="L61" s="242"/>
      <c r="M61" s="344">
        <f>SUM(M62:M63)</f>
        <v>0</v>
      </c>
      <c r="N61" s="243"/>
      <c r="O61" s="243">
        <f t="shared" ref="O61:W61" si="17">SUM(O62:O63)</f>
        <v>0</v>
      </c>
      <c r="P61" s="243">
        <f t="shared" si="17"/>
        <v>0</v>
      </c>
      <c r="Q61" s="243">
        <f t="shared" si="17"/>
        <v>0</v>
      </c>
      <c r="R61" s="243">
        <f t="shared" si="17"/>
        <v>0</v>
      </c>
      <c r="S61" s="243">
        <f t="shared" si="17"/>
        <v>0</v>
      </c>
      <c r="T61" s="243">
        <f t="shared" si="17"/>
        <v>0</v>
      </c>
      <c r="U61" s="243">
        <f t="shared" si="17"/>
        <v>0</v>
      </c>
      <c r="V61" s="243">
        <f t="shared" si="17"/>
        <v>0</v>
      </c>
      <c r="W61" s="243">
        <f t="shared" si="17"/>
        <v>0</v>
      </c>
    </row>
    <row r="62" spans="1:24" ht="18" customHeight="1" x14ac:dyDescent="0.25">
      <c r="A62" s="639"/>
      <c r="B62" s="639"/>
      <c r="C62" s="241"/>
      <c r="D62" s="241"/>
      <c r="E62" s="642" t="s">
        <v>110</v>
      </c>
      <c r="F62" s="643"/>
      <c r="G62" s="644"/>
      <c r="H62" s="241"/>
      <c r="I62" s="241"/>
      <c r="J62" s="241"/>
      <c r="K62" s="241"/>
      <c r="L62" s="242"/>
      <c r="M62" s="344">
        <v>0</v>
      </c>
      <c r="N62" s="243"/>
      <c r="O62" s="243">
        <f>SUM(P62:Q62)</f>
        <v>0</v>
      </c>
      <c r="P62" s="243">
        <v>0</v>
      </c>
      <c r="Q62" s="243">
        <v>0</v>
      </c>
      <c r="R62" s="243">
        <f>SUM(S62:T62)</f>
        <v>0</v>
      </c>
      <c r="S62" s="243">
        <v>0</v>
      </c>
      <c r="T62" s="243">
        <v>0</v>
      </c>
      <c r="U62" s="243">
        <f>SUM(V62:W62)</f>
        <v>0</v>
      </c>
      <c r="V62" s="243">
        <v>0</v>
      </c>
      <c r="W62" s="243">
        <v>0</v>
      </c>
    </row>
    <row r="63" spans="1:24" ht="22.5" customHeight="1" x14ac:dyDescent="0.25">
      <c r="A63" s="640"/>
      <c r="B63" s="640"/>
      <c r="C63" s="241"/>
      <c r="D63" s="241"/>
      <c r="E63" s="642" t="s">
        <v>111</v>
      </c>
      <c r="F63" s="643"/>
      <c r="G63" s="644"/>
      <c r="H63" s="241"/>
      <c r="I63" s="241"/>
      <c r="J63" s="241"/>
      <c r="K63" s="241"/>
      <c r="L63" s="242"/>
      <c r="M63" s="344">
        <v>0</v>
      </c>
      <c r="N63" s="243"/>
      <c r="O63" s="243">
        <f>SUM(P63:Q63)</f>
        <v>0</v>
      </c>
      <c r="P63" s="243">
        <v>0</v>
      </c>
      <c r="Q63" s="243">
        <v>0</v>
      </c>
      <c r="R63" s="243">
        <f>SUM(S63:T63)</f>
        <v>0</v>
      </c>
      <c r="S63" s="243">
        <v>0</v>
      </c>
      <c r="T63" s="243">
        <v>0</v>
      </c>
      <c r="U63" s="243">
        <f>SUM(V63:W63)</f>
        <v>0</v>
      </c>
      <c r="V63" s="243">
        <v>0</v>
      </c>
      <c r="W63" s="243">
        <v>0</v>
      </c>
    </row>
    <row r="64" spans="1:24" ht="22.5" customHeight="1" x14ac:dyDescent="0.25">
      <c r="A64" s="36" t="s">
        <v>112</v>
      </c>
      <c r="B64" s="20" t="s">
        <v>113</v>
      </c>
      <c r="C64" s="25"/>
      <c r="D64" s="25"/>
      <c r="E64" s="25" t="s">
        <v>104</v>
      </c>
      <c r="F64" s="25" t="s">
        <v>68</v>
      </c>
      <c r="G64" s="25" t="s">
        <v>114</v>
      </c>
      <c r="H64" s="25" t="s">
        <v>51</v>
      </c>
      <c r="I64" s="194" t="s">
        <v>356</v>
      </c>
      <c r="J64" s="195">
        <v>38789</v>
      </c>
      <c r="K64" s="194" t="s">
        <v>348</v>
      </c>
      <c r="L64" s="32"/>
      <c r="M64" s="38">
        <v>8000</v>
      </c>
      <c r="N64" s="38"/>
      <c r="O64" s="38">
        <f>SUM(P64:Q64)</f>
        <v>8000</v>
      </c>
      <c r="P64" s="38">
        <v>8000</v>
      </c>
      <c r="Q64" s="38">
        <v>0</v>
      </c>
      <c r="R64" s="38">
        <f>SUM(S64:T64)</f>
        <v>8000</v>
      </c>
      <c r="S64" s="38">
        <v>8000</v>
      </c>
      <c r="T64" s="38">
        <v>0</v>
      </c>
      <c r="U64" s="38">
        <f>SUM(V64:W64)</f>
        <v>8000</v>
      </c>
      <c r="V64" s="38">
        <v>8000</v>
      </c>
      <c r="W64" s="38">
        <v>0</v>
      </c>
    </row>
    <row r="65" spans="1:23" ht="96" customHeight="1" x14ac:dyDescent="0.25">
      <c r="A65" s="36" t="s">
        <v>115</v>
      </c>
      <c r="B65" s="20" t="s">
        <v>116</v>
      </c>
      <c r="C65" s="25"/>
      <c r="D65" s="25"/>
      <c r="E65" s="25"/>
      <c r="F65" s="25"/>
      <c r="G65" s="25"/>
      <c r="H65" s="25"/>
      <c r="I65" s="194" t="s">
        <v>357</v>
      </c>
      <c r="J65" s="195">
        <v>38789</v>
      </c>
      <c r="K65" s="194" t="s">
        <v>348</v>
      </c>
      <c r="L65" s="32"/>
      <c r="M65" s="38">
        <f>SUM(M66:M67)</f>
        <v>88540</v>
      </c>
      <c r="N65" s="38"/>
      <c r="O65" s="38">
        <f t="shared" ref="O65:W65" si="18">SUM(O66:O67)</f>
        <v>111321</v>
      </c>
      <c r="P65" s="38">
        <f t="shared" si="18"/>
        <v>111321</v>
      </c>
      <c r="Q65" s="38">
        <f t="shared" si="18"/>
        <v>0</v>
      </c>
      <c r="R65" s="38">
        <f t="shared" si="18"/>
        <v>111321</v>
      </c>
      <c r="S65" s="38">
        <f t="shared" si="18"/>
        <v>111321</v>
      </c>
      <c r="T65" s="38">
        <f t="shared" si="18"/>
        <v>0</v>
      </c>
      <c r="U65" s="38">
        <f t="shared" si="18"/>
        <v>111321</v>
      </c>
      <c r="V65" s="38">
        <f t="shared" si="18"/>
        <v>111321</v>
      </c>
      <c r="W65" s="38">
        <f t="shared" si="18"/>
        <v>0</v>
      </c>
    </row>
    <row r="66" spans="1:23" ht="15.75" customHeight="1" x14ac:dyDescent="0.25">
      <c r="A66" s="36"/>
      <c r="B66" s="20" t="s">
        <v>117</v>
      </c>
      <c r="C66" s="25"/>
      <c r="D66" s="25"/>
      <c r="E66" s="25" t="s">
        <v>104</v>
      </c>
      <c r="F66" s="25" t="s">
        <v>68</v>
      </c>
      <c r="G66" s="25"/>
      <c r="H66" s="25" t="s">
        <v>51</v>
      </c>
      <c r="I66" s="25"/>
      <c r="J66" s="25"/>
      <c r="K66" s="25"/>
      <c r="L66" s="32"/>
      <c r="M66" s="38">
        <v>0</v>
      </c>
      <c r="N66" s="38"/>
      <c r="O66" s="38">
        <f>SUM(P66:Q66)</f>
        <v>0</v>
      </c>
      <c r="P66" s="38">
        <v>0</v>
      </c>
      <c r="Q66" s="38">
        <v>0</v>
      </c>
      <c r="R66" s="38">
        <f>SUM(S66:T66)</f>
        <v>0</v>
      </c>
      <c r="S66" s="38">
        <v>0</v>
      </c>
      <c r="T66" s="38">
        <v>0</v>
      </c>
      <c r="U66" s="38">
        <f>SUM(V66:W66)</f>
        <v>0</v>
      </c>
      <c r="V66" s="38">
        <v>0</v>
      </c>
      <c r="W66" s="38">
        <v>0</v>
      </c>
    </row>
    <row r="67" spans="1:23" ht="15.75" customHeight="1" x14ac:dyDescent="0.25">
      <c r="A67" s="36"/>
      <c r="B67" s="20"/>
      <c r="C67" s="25"/>
      <c r="D67" s="25"/>
      <c r="E67" s="25" t="s">
        <v>104</v>
      </c>
      <c r="F67" s="25" t="s">
        <v>119</v>
      </c>
      <c r="G67" s="25" t="s">
        <v>358</v>
      </c>
      <c r="H67" s="25" t="s">
        <v>51</v>
      </c>
      <c r="I67" s="25"/>
      <c r="J67" s="25"/>
      <c r="K67" s="25"/>
      <c r="L67" s="32"/>
      <c r="M67" s="38">
        <v>88540</v>
      </c>
      <c r="N67" s="38"/>
      <c r="O67" s="38">
        <f>SUM(P67:Q67)</f>
        <v>111321</v>
      </c>
      <c r="P67" s="38">
        <v>111321</v>
      </c>
      <c r="Q67" s="38">
        <v>0</v>
      </c>
      <c r="R67" s="38">
        <f>SUM(S67:T67)</f>
        <v>111321</v>
      </c>
      <c r="S67" s="38">
        <v>111321</v>
      </c>
      <c r="T67" s="38">
        <v>0</v>
      </c>
      <c r="U67" s="38">
        <f>SUM(V67:W67)</f>
        <v>111321</v>
      </c>
      <c r="V67" s="38">
        <v>111321</v>
      </c>
      <c r="W67" s="38">
        <v>0</v>
      </c>
    </row>
    <row r="68" spans="1:23" ht="27" customHeight="1" x14ac:dyDescent="0.25">
      <c r="A68" s="36" t="s">
        <v>120</v>
      </c>
      <c r="B68" s="20" t="s">
        <v>121</v>
      </c>
      <c r="C68" s="25"/>
      <c r="D68" s="25"/>
      <c r="E68" s="25" t="s">
        <v>104</v>
      </c>
      <c r="F68" s="25" t="s">
        <v>68</v>
      </c>
      <c r="G68" s="25"/>
      <c r="H68" s="25" t="s">
        <v>51</v>
      </c>
      <c r="I68" s="194" t="s">
        <v>359</v>
      </c>
      <c r="J68" s="195">
        <v>38789</v>
      </c>
      <c r="K68" s="194" t="s">
        <v>348</v>
      </c>
      <c r="L68" s="32"/>
      <c r="M68" s="38"/>
      <c r="N68" s="38"/>
      <c r="O68" s="38">
        <f>SUM(P68:Q68)</f>
        <v>0</v>
      </c>
      <c r="P68" s="38"/>
      <c r="Q68" s="38">
        <v>0</v>
      </c>
      <c r="R68" s="38">
        <f>SUM(S68:T68)</f>
        <v>0</v>
      </c>
      <c r="S68" s="38"/>
      <c r="T68" s="38">
        <v>0</v>
      </c>
      <c r="U68" s="38">
        <f>SUM(V68:W68)</f>
        <v>0</v>
      </c>
      <c r="V68" s="38"/>
      <c r="W68" s="38">
        <v>0</v>
      </c>
    </row>
    <row r="69" spans="1:23" ht="23.25" customHeight="1" x14ac:dyDescent="0.25">
      <c r="A69" s="36" t="s">
        <v>123</v>
      </c>
      <c r="B69" s="20" t="s">
        <v>124</v>
      </c>
      <c r="C69" s="25"/>
      <c r="D69" s="25"/>
      <c r="E69" s="25"/>
      <c r="F69" s="42"/>
      <c r="G69" s="42"/>
      <c r="H69" s="25"/>
      <c r="I69" s="25"/>
      <c r="J69" s="25"/>
      <c r="K69" s="25"/>
      <c r="L69" s="32"/>
      <c r="M69" s="38">
        <f>SUM(M70:M71)</f>
        <v>5000</v>
      </c>
      <c r="N69" s="38"/>
      <c r="O69" s="38">
        <f t="shared" ref="O69:W69" si="19">SUM(O70:O71)</f>
        <v>4500</v>
      </c>
      <c r="P69" s="38">
        <f t="shared" si="19"/>
        <v>4500</v>
      </c>
      <c r="Q69" s="38">
        <f t="shared" si="19"/>
        <v>0</v>
      </c>
      <c r="R69" s="38">
        <f t="shared" si="19"/>
        <v>4500</v>
      </c>
      <c r="S69" s="38">
        <f t="shared" si="19"/>
        <v>4500</v>
      </c>
      <c r="T69" s="38">
        <f t="shared" si="19"/>
        <v>0</v>
      </c>
      <c r="U69" s="38">
        <f t="shared" si="19"/>
        <v>4950</v>
      </c>
      <c r="V69" s="38">
        <f t="shared" si="19"/>
        <v>4950</v>
      </c>
      <c r="W69" s="38">
        <f t="shared" si="19"/>
        <v>0</v>
      </c>
    </row>
    <row r="70" spans="1:23" ht="45.75" customHeight="1" x14ac:dyDescent="0.25">
      <c r="A70" s="27" t="s">
        <v>256</v>
      </c>
      <c r="B70" s="20" t="s">
        <v>257</v>
      </c>
      <c r="C70" s="22"/>
      <c r="D70" s="22"/>
      <c r="E70" s="22" t="s">
        <v>36</v>
      </c>
      <c r="F70" s="22" t="s">
        <v>59</v>
      </c>
      <c r="G70" s="22" t="s">
        <v>277</v>
      </c>
      <c r="H70" s="22" t="s">
        <v>56</v>
      </c>
      <c r="I70" s="194" t="s">
        <v>360</v>
      </c>
      <c r="J70" s="195">
        <v>38789</v>
      </c>
      <c r="K70" s="194" t="s">
        <v>348</v>
      </c>
      <c r="L70" s="22"/>
      <c r="M70" s="17">
        <v>5000</v>
      </c>
      <c r="N70" s="17"/>
      <c r="O70" s="17">
        <f>SUM(P70:Q70)</f>
        <v>4500</v>
      </c>
      <c r="P70" s="17">
        <v>4500</v>
      </c>
      <c r="Q70" s="17">
        <v>0</v>
      </c>
      <c r="R70" s="17">
        <f>SUM(S70:T70)</f>
        <v>4500</v>
      </c>
      <c r="S70" s="17">
        <f>SUM(P70)</f>
        <v>4500</v>
      </c>
      <c r="T70" s="17">
        <v>0</v>
      </c>
      <c r="U70" s="17">
        <f>SUM(V70:W70)</f>
        <v>4950</v>
      </c>
      <c r="V70" s="17">
        <v>4950</v>
      </c>
      <c r="W70" s="17">
        <v>0</v>
      </c>
    </row>
    <row r="71" spans="1:23" ht="78.75" customHeight="1" x14ac:dyDescent="0.25">
      <c r="A71" s="27" t="s">
        <v>258</v>
      </c>
      <c r="B71" s="20" t="s">
        <v>259</v>
      </c>
      <c r="C71" s="22"/>
      <c r="D71" s="22"/>
      <c r="E71" s="22" t="s">
        <v>260</v>
      </c>
      <c r="F71" s="22" t="s">
        <v>119</v>
      </c>
      <c r="G71" s="22"/>
      <c r="H71" s="22" t="s">
        <v>326</v>
      </c>
      <c r="I71" s="194" t="s">
        <v>361</v>
      </c>
      <c r="J71" s="195">
        <v>38789</v>
      </c>
      <c r="K71" s="194" t="s">
        <v>348</v>
      </c>
      <c r="L71" s="43"/>
      <c r="M71" s="44"/>
      <c r="N71" s="44"/>
      <c r="O71" s="17">
        <f>SUM(P71:Q71)</f>
        <v>0</v>
      </c>
      <c r="P71" s="44"/>
      <c r="Q71" s="44">
        <v>0</v>
      </c>
      <c r="R71" s="17">
        <f>SUM(S71:T71)</f>
        <v>0</v>
      </c>
      <c r="S71" s="44"/>
      <c r="T71" s="44">
        <v>0</v>
      </c>
      <c r="U71" s="17">
        <f>SUM(V71:W71)</f>
        <v>0</v>
      </c>
      <c r="V71" s="44"/>
      <c r="W71" s="44">
        <v>0</v>
      </c>
    </row>
    <row r="72" spans="1:23" ht="41.25" customHeight="1" x14ac:dyDescent="0.25">
      <c r="A72" s="632" t="s">
        <v>362</v>
      </c>
      <c r="B72" s="804"/>
      <c r="C72" s="804"/>
      <c r="D72" s="804"/>
      <c r="E72" s="804"/>
      <c r="F72" s="804"/>
      <c r="G72" s="804"/>
      <c r="H72" s="804"/>
      <c r="I72" s="804"/>
      <c r="J72" s="804"/>
      <c r="K72" s="804"/>
      <c r="L72" s="45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</row>
    <row r="73" spans="1:23" x14ac:dyDescent="0.25">
      <c r="A73" s="32" t="s">
        <v>126</v>
      </c>
      <c r="B73" s="32" t="s">
        <v>127</v>
      </c>
      <c r="C73" s="22"/>
      <c r="D73" s="22"/>
      <c r="E73" s="22"/>
      <c r="F73" s="22"/>
      <c r="G73" s="22"/>
      <c r="H73" s="22"/>
      <c r="I73" s="22"/>
      <c r="J73" s="22"/>
      <c r="K73" s="22"/>
      <c r="L73" s="47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</row>
    <row r="74" spans="1:23" ht="67.5" x14ac:dyDescent="0.25">
      <c r="A74" s="27" t="s">
        <v>128</v>
      </c>
      <c r="B74" s="36" t="s">
        <v>129</v>
      </c>
      <c r="C74" s="27"/>
      <c r="D74" s="27"/>
      <c r="E74" s="27"/>
      <c r="F74" s="27"/>
      <c r="G74" s="27"/>
      <c r="H74" s="27"/>
      <c r="I74" s="27"/>
      <c r="J74" s="27"/>
      <c r="K74" s="27"/>
      <c r="L74" s="22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1:23" x14ac:dyDescent="0.25">
      <c r="A75" s="27" t="s">
        <v>130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1:23" x14ac:dyDescent="0.25">
      <c r="A76" s="27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1:23" ht="22.5" x14ac:dyDescent="0.25">
      <c r="A77" s="27" t="s">
        <v>131</v>
      </c>
      <c r="B77" s="20" t="s">
        <v>132</v>
      </c>
      <c r="C77" s="49" t="s">
        <v>35</v>
      </c>
      <c r="D77" s="22"/>
      <c r="E77" s="22"/>
      <c r="F77" s="22"/>
      <c r="G77" s="22"/>
      <c r="H77" s="22"/>
      <c r="I77" s="22"/>
      <c r="J77" s="22"/>
      <c r="K77" s="22"/>
      <c r="L77" s="22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1:23" x14ac:dyDescent="0.25">
      <c r="A78" s="27" t="s">
        <v>133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1:23" x14ac:dyDescent="0.25">
      <c r="A79" s="27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1:23" ht="22.5" x14ac:dyDescent="0.25">
      <c r="A80" s="27" t="s">
        <v>134</v>
      </c>
      <c r="B80" s="20" t="s">
        <v>135</v>
      </c>
      <c r="C80" s="49" t="s">
        <v>35</v>
      </c>
      <c r="D80" s="22"/>
      <c r="E80" s="22"/>
      <c r="F80" s="22"/>
      <c r="G80" s="22"/>
      <c r="H80" s="22"/>
      <c r="I80" s="22"/>
      <c r="J80" s="22"/>
      <c r="K80" s="22"/>
      <c r="L80" s="22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1:23" x14ac:dyDescent="0.25">
      <c r="A81" s="27" t="s">
        <v>136</v>
      </c>
      <c r="B81" s="20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 x14ac:dyDescent="0.25">
      <c r="A82" s="27" t="s">
        <v>137</v>
      </c>
      <c r="B82" s="32" t="s">
        <v>138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1:23" ht="22.5" x14ac:dyDescent="0.25">
      <c r="A83" s="27" t="s">
        <v>139</v>
      </c>
      <c r="B83" s="36" t="s">
        <v>142</v>
      </c>
      <c r="C83" s="27"/>
      <c r="D83" s="27"/>
      <c r="E83" s="27"/>
      <c r="F83" s="27"/>
      <c r="G83" s="27"/>
      <c r="H83" s="27"/>
      <c r="I83" s="27"/>
      <c r="J83" s="27"/>
      <c r="K83" s="22"/>
      <c r="L83" s="22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1:23" x14ac:dyDescent="0.25">
      <c r="A84" s="27" t="s">
        <v>130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1:23" x14ac:dyDescent="0.25">
      <c r="A85" s="27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1:23" ht="22.5" x14ac:dyDescent="0.25">
      <c r="A86" s="27" t="s">
        <v>141</v>
      </c>
      <c r="B86" s="20" t="s">
        <v>142</v>
      </c>
      <c r="C86" s="49" t="s">
        <v>35</v>
      </c>
      <c r="D86" s="22"/>
      <c r="E86" s="22"/>
      <c r="F86" s="22"/>
      <c r="G86" s="22"/>
      <c r="H86" s="22"/>
      <c r="I86" s="22"/>
      <c r="J86" s="22"/>
      <c r="K86" s="22"/>
      <c r="L86" s="22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1:23" x14ac:dyDescent="0.25">
      <c r="A87" s="27" t="s">
        <v>143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1:23" x14ac:dyDescent="0.25">
      <c r="A88" s="27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1:23" ht="22.5" x14ac:dyDescent="0.25">
      <c r="A89" s="27" t="s">
        <v>144</v>
      </c>
      <c r="B89" s="20" t="s">
        <v>145</v>
      </c>
      <c r="C89" s="49" t="s">
        <v>35</v>
      </c>
      <c r="D89" s="22"/>
      <c r="E89" s="22"/>
      <c r="F89" s="22"/>
      <c r="G89" s="22"/>
      <c r="H89" s="22"/>
      <c r="I89" s="22"/>
      <c r="J89" s="22"/>
      <c r="K89" s="22"/>
      <c r="L89" s="22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3" x14ac:dyDescent="0.25">
      <c r="A90" s="27" t="s">
        <v>146</v>
      </c>
      <c r="B90" s="20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3" x14ac:dyDescent="0.25">
      <c r="A91" s="27"/>
      <c r="B91" s="20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x14ac:dyDescent="0.25">
      <c r="A92" s="27"/>
      <c r="B92" s="20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ht="16.5" customHeight="1" x14ac:dyDescent="0.25">
      <c r="A93" s="32" t="s">
        <v>147</v>
      </c>
      <c r="B93" s="632" t="s">
        <v>148</v>
      </c>
      <c r="C93" s="633"/>
      <c r="D93" s="633"/>
      <c r="E93" s="633"/>
      <c r="F93" s="633"/>
      <c r="G93" s="633"/>
      <c r="H93" s="633"/>
      <c r="I93" s="633"/>
      <c r="J93" s="633"/>
      <c r="K93" s="633"/>
      <c r="L93" s="45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</row>
    <row r="94" spans="1:23" x14ac:dyDescent="0.25">
      <c r="A94" s="27" t="s">
        <v>149</v>
      </c>
      <c r="B94" s="20"/>
      <c r="C94" s="49" t="s">
        <v>35</v>
      </c>
      <c r="D94" s="22"/>
      <c r="E94" s="22"/>
      <c r="F94" s="22"/>
      <c r="G94" s="22"/>
      <c r="H94" s="22"/>
      <c r="I94" s="22"/>
      <c r="J94" s="22"/>
      <c r="K94" s="22"/>
      <c r="L94" s="22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1:23" x14ac:dyDescent="0.25">
      <c r="A95" s="27" t="s">
        <v>150</v>
      </c>
      <c r="B95" s="20"/>
      <c r="C95" s="49" t="s">
        <v>35</v>
      </c>
      <c r="D95" s="22"/>
      <c r="E95" s="22"/>
      <c r="F95" s="22"/>
      <c r="G95" s="22"/>
      <c r="H95" s="22"/>
      <c r="I95" s="22"/>
      <c r="J95" s="22"/>
      <c r="K95" s="22"/>
      <c r="L95" s="22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1:23" x14ac:dyDescent="0.25">
      <c r="A96" s="27"/>
      <c r="B96" s="22"/>
      <c r="C96" s="50"/>
      <c r="D96" s="22"/>
      <c r="E96" s="22"/>
      <c r="F96" s="22"/>
      <c r="G96" s="22"/>
      <c r="H96" s="22"/>
      <c r="I96" s="22"/>
      <c r="J96" s="22"/>
      <c r="K96" s="22"/>
      <c r="L96" s="22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1:23" ht="30.75" customHeight="1" x14ac:dyDescent="0.25">
      <c r="A97" s="632" t="s">
        <v>327</v>
      </c>
      <c r="B97" s="633"/>
      <c r="C97" s="633"/>
      <c r="D97" s="633"/>
      <c r="E97" s="633"/>
      <c r="F97" s="633"/>
      <c r="G97" s="633"/>
      <c r="H97" s="633"/>
      <c r="I97" s="633"/>
      <c r="J97" s="633"/>
      <c r="K97" s="633"/>
      <c r="L97" s="45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</row>
    <row r="98" spans="1:23" x14ac:dyDescent="0.25">
      <c r="A98" s="27" t="s">
        <v>152</v>
      </c>
      <c r="B98" s="22"/>
      <c r="C98" s="50" t="s">
        <v>35</v>
      </c>
      <c r="D98" s="22"/>
      <c r="E98" s="22"/>
      <c r="F98" s="22"/>
      <c r="G98" s="22"/>
      <c r="H98" s="22"/>
      <c r="I98" s="22"/>
      <c r="J98" s="22"/>
      <c r="K98" s="22"/>
      <c r="L98" s="22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1:23" x14ac:dyDescent="0.25">
      <c r="A99" s="27" t="s">
        <v>153</v>
      </c>
      <c r="B99" s="22"/>
      <c r="C99" s="50" t="s">
        <v>35</v>
      </c>
      <c r="D99" s="22"/>
      <c r="E99" s="22"/>
      <c r="F99" s="22"/>
      <c r="G99" s="22"/>
      <c r="H99" s="22"/>
      <c r="I99" s="22"/>
      <c r="J99" s="22"/>
      <c r="K99" s="22"/>
      <c r="L99" s="22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1:23" x14ac:dyDescent="0.25">
      <c r="A100" s="590" t="s">
        <v>363</v>
      </c>
      <c r="B100" s="650"/>
      <c r="C100" s="650"/>
      <c r="D100" s="650"/>
      <c r="E100" s="650"/>
      <c r="F100" s="650"/>
      <c r="G100" s="650"/>
      <c r="H100" s="650"/>
      <c r="I100" s="650"/>
      <c r="J100" s="650"/>
      <c r="K100" s="651"/>
      <c r="L100" s="53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1:23" x14ac:dyDescent="0.25">
      <c r="A101" s="38" t="s">
        <v>155</v>
      </c>
      <c r="B101" s="17"/>
      <c r="C101" s="52"/>
      <c r="D101" s="17"/>
      <c r="E101" s="17"/>
      <c r="F101" s="17"/>
      <c r="G101" s="17"/>
      <c r="H101" s="17"/>
      <c r="I101" s="17"/>
      <c r="J101" s="17"/>
      <c r="K101" s="17"/>
      <c r="L101" s="53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x14ac:dyDescent="0.25">
      <c r="A102" s="60" t="s">
        <v>163</v>
      </c>
      <c r="B102" s="632" t="s">
        <v>164</v>
      </c>
      <c r="C102" s="658"/>
      <c r="D102" s="658"/>
      <c r="E102" s="658"/>
      <c r="F102" s="658"/>
      <c r="G102" s="658"/>
      <c r="H102" s="633"/>
      <c r="I102" s="804"/>
      <c r="J102" s="804"/>
      <c r="K102" s="804"/>
      <c r="L102" s="805"/>
      <c r="M102" s="12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 ht="31.5" x14ac:dyDescent="0.25">
      <c r="A103" s="27" t="s">
        <v>165</v>
      </c>
      <c r="B103" s="45" t="s">
        <v>166</v>
      </c>
      <c r="C103" s="60" t="s">
        <v>35</v>
      </c>
      <c r="D103" s="32"/>
      <c r="E103" s="22"/>
      <c r="F103" s="22"/>
      <c r="G103" s="22"/>
      <c r="H103" s="22"/>
      <c r="I103" s="22"/>
      <c r="J103" s="22"/>
      <c r="K103" s="22"/>
      <c r="L103" s="22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1:23" x14ac:dyDescent="0.25">
      <c r="A104" s="19" t="s">
        <v>33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23" x14ac:dyDescent="0.25">
      <c r="A105" s="27" t="s">
        <v>49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23" ht="42" x14ac:dyDescent="0.25">
      <c r="A106" s="27" t="s">
        <v>167</v>
      </c>
      <c r="B106" s="45" t="s">
        <v>168</v>
      </c>
      <c r="C106" s="49" t="s">
        <v>35</v>
      </c>
      <c r="D106" s="49"/>
      <c r="E106" s="22"/>
      <c r="F106" s="22"/>
      <c r="G106" s="22"/>
      <c r="H106" s="22"/>
      <c r="I106" s="22"/>
      <c r="J106" s="22"/>
      <c r="K106" s="22"/>
      <c r="L106" s="22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1:23" x14ac:dyDescent="0.25">
      <c r="A107" s="27" t="s">
        <v>64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1:23" x14ac:dyDescent="0.25">
      <c r="A108" s="27" t="s">
        <v>171</v>
      </c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1:23" ht="31.5" x14ac:dyDescent="0.25">
      <c r="A109" s="32" t="s">
        <v>173</v>
      </c>
      <c r="B109" s="45" t="s">
        <v>174</v>
      </c>
      <c r="C109" s="49" t="s">
        <v>35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1:23" x14ac:dyDescent="0.25">
      <c r="A110" s="27" t="s">
        <v>175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1:23" x14ac:dyDescent="0.25">
      <c r="A111" s="27" t="s">
        <v>176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3" x14ac:dyDescent="0.25">
      <c r="A112" s="32" t="s">
        <v>177</v>
      </c>
      <c r="B112" s="32" t="s">
        <v>178</v>
      </c>
      <c r="C112" s="49" t="s">
        <v>35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1:23" x14ac:dyDescent="0.25">
      <c r="A113" s="27" t="s">
        <v>179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1:23" x14ac:dyDescent="0.25">
      <c r="A114" s="27" t="s">
        <v>180</v>
      </c>
      <c r="B114" s="32" t="s">
        <v>181</v>
      </c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x14ac:dyDescent="0.25">
      <c r="A115" s="27" t="s">
        <v>182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1:23" x14ac:dyDescent="0.25">
      <c r="A116" s="32" t="s">
        <v>183</v>
      </c>
      <c r="B116" s="32" t="s">
        <v>184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:23" x14ac:dyDescent="0.25">
      <c r="A117" s="27" t="s">
        <v>185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1:23" ht="26.25" customHeight="1" x14ac:dyDescent="0.25">
      <c r="A118" s="60" t="s">
        <v>186</v>
      </c>
      <c r="B118" s="632" t="s">
        <v>187</v>
      </c>
      <c r="C118" s="633"/>
      <c r="D118" s="633"/>
      <c r="E118" s="633"/>
      <c r="F118" s="633"/>
      <c r="G118" s="633"/>
      <c r="H118" s="633"/>
      <c r="I118" s="633"/>
      <c r="J118" s="633"/>
      <c r="K118" s="633"/>
      <c r="L118" s="45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</row>
    <row r="119" spans="1:23" x14ac:dyDescent="0.25">
      <c r="A119" s="32" t="s">
        <v>165</v>
      </c>
      <c r="B119" s="45"/>
      <c r="C119" s="49" t="s">
        <v>35</v>
      </c>
      <c r="D119" s="45"/>
      <c r="E119" s="22"/>
      <c r="F119" s="22"/>
      <c r="G119" s="22"/>
      <c r="H119" s="22"/>
      <c r="I119" s="22"/>
      <c r="J119" s="22"/>
      <c r="K119" s="22"/>
      <c r="L119" s="22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1:23" x14ac:dyDescent="0.25">
      <c r="A120" s="27" t="s">
        <v>33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17"/>
      <c r="N120" s="17"/>
      <c r="O120" s="17"/>
      <c r="P120" s="17"/>
      <c r="Q120" s="61"/>
      <c r="R120" s="17"/>
      <c r="S120" s="17"/>
      <c r="T120" s="61"/>
      <c r="U120" s="17"/>
      <c r="V120" s="17"/>
      <c r="W120" s="61"/>
    </row>
    <row r="121" spans="1:23" x14ac:dyDescent="0.25">
      <c r="A121" s="19" t="s">
        <v>49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1:23" ht="12.75" hidden="1" customHeight="1" x14ac:dyDescent="0.25">
      <c r="A122" s="32" t="s">
        <v>167</v>
      </c>
      <c r="B122" s="45"/>
      <c r="C122" s="49" t="s">
        <v>35</v>
      </c>
      <c r="D122" s="45"/>
      <c r="E122" s="22"/>
      <c r="F122" s="22"/>
      <c r="G122" s="22"/>
      <c r="H122" s="22"/>
      <c r="I122" s="22"/>
      <c r="J122" s="22"/>
      <c r="K122" s="22"/>
      <c r="L122" s="22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ht="12.75" hidden="1" customHeight="1" x14ac:dyDescent="0.25">
      <c r="A123" s="27" t="s">
        <v>64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 ht="12.75" hidden="1" customHeight="1" x14ac:dyDescent="0.25">
      <c r="A124" s="27" t="s">
        <v>81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1:23" ht="27" customHeight="1" x14ac:dyDescent="0.25">
      <c r="A125" s="60" t="s">
        <v>188</v>
      </c>
      <c r="B125" s="632" t="s">
        <v>364</v>
      </c>
      <c r="C125" s="633"/>
      <c r="D125" s="633"/>
      <c r="E125" s="633"/>
      <c r="F125" s="633"/>
      <c r="G125" s="633"/>
      <c r="H125" s="633"/>
      <c r="I125" s="633"/>
      <c r="J125" s="633"/>
      <c r="K125" s="633"/>
      <c r="L125" s="45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</row>
    <row r="126" spans="1:23" x14ac:dyDescent="0.25">
      <c r="A126" s="27" t="s">
        <v>190</v>
      </c>
      <c r="B126" s="22"/>
      <c r="C126" s="49"/>
      <c r="D126" s="22"/>
      <c r="E126" s="22"/>
      <c r="F126" s="22"/>
      <c r="G126" s="22"/>
      <c r="H126" s="22"/>
      <c r="I126" s="22"/>
      <c r="J126" s="22"/>
      <c r="K126" s="22"/>
      <c r="L126" s="22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1:23" x14ac:dyDescent="0.25">
      <c r="A127" s="27" t="s">
        <v>167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x14ac:dyDescent="0.25">
      <c r="A128" s="60" t="s">
        <v>191</v>
      </c>
      <c r="B128" s="632" t="s">
        <v>192</v>
      </c>
      <c r="C128" s="658"/>
      <c r="D128" s="658"/>
      <c r="E128" s="659"/>
      <c r="F128" s="659"/>
      <c r="G128" s="659"/>
      <c r="H128" s="659"/>
      <c r="I128" s="633"/>
      <c r="J128" s="660"/>
      <c r="K128" s="22"/>
      <c r="L128" s="22"/>
      <c r="M128" s="62"/>
      <c r="N128" s="17"/>
      <c r="O128" s="12"/>
      <c r="P128" s="17"/>
      <c r="Q128" s="17"/>
      <c r="R128" s="12"/>
      <c r="S128" s="17"/>
      <c r="T128" s="17"/>
      <c r="U128" s="12"/>
      <c r="V128" s="17"/>
      <c r="W128" s="17"/>
    </row>
    <row r="129" spans="1:23" x14ac:dyDescent="0.25">
      <c r="A129" s="27" t="s">
        <v>165</v>
      </c>
      <c r="B129" s="32" t="s">
        <v>193</v>
      </c>
      <c r="C129" s="49" t="s">
        <v>35</v>
      </c>
      <c r="D129" s="32"/>
      <c r="E129" s="22"/>
      <c r="F129" s="22"/>
      <c r="G129" s="22"/>
      <c r="H129" s="22"/>
      <c r="I129" s="22"/>
      <c r="J129" s="22"/>
      <c r="K129" s="22"/>
      <c r="L129" s="22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1:23" ht="31.5" x14ac:dyDescent="0.25">
      <c r="A130" s="19" t="s">
        <v>33</v>
      </c>
      <c r="B130" s="45" t="s">
        <v>194</v>
      </c>
      <c r="C130" s="49" t="s">
        <v>35</v>
      </c>
      <c r="D130" s="45"/>
      <c r="E130" s="22"/>
      <c r="F130" s="22"/>
      <c r="G130" s="22"/>
      <c r="H130" s="22"/>
      <c r="I130" s="22"/>
      <c r="J130" s="22"/>
      <c r="K130" s="22"/>
      <c r="L130" s="22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1:23" x14ac:dyDescent="0.25">
      <c r="A131" s="27">
        <v>2</v>
      </c>
      <c r="B131" s="32" t="s">
        <v>195</v>
      </c>
      <c r="C131" s="49" t="s">
        <v>35</v>
      </c>
      <c r="D131" s="32"/>
      <c r="E131" s="22"/>
      <c r="F131" s="22"/>
      <c r="G131" s="22"/>
      <c r="H131" s="22"/>
      <c r="I131" s="22"/>
      <c r="J131" s="22"/>
      <c r="K131" s="22"/>
      <c r="L131" s="22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1:23" x14ac:dyDescent="0.25">
      <c r="A132" s="27" t="s">
        <v>64</v>
      </c>
      <c r="B132" s="63"/>
      <c r="C132" s="49" t="s">
        <v>35</v>
      </c>
      <c r="D132" s="63"/>
      <c r="E132" s="22"/>
      <c r="F132" s="22"/>
      <c r="G132" s="22"/>
      <c r="H132" s="22"/>
      <c r="I132" s="22"/>
      <c r="J132" s="22"/>
      <c r="K132" s="22"/>
      <c r="L132" s="22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1:23" ht="21" x14ac:dyDescent="0.25">
      <c r="A133" s="27">
        <v>3</v>
      </c>
      <c r="B133" s="45" t="s">
        <v>196</v>
      </c>
      <c r="C133" s="49" t="s">
        <v>35</v>
      </c>
      <c r="D133" s="32"/>
      <c r="E133" s="22"/>
      <c r="F133" s="22"/>
      <c r="G133" s="22"/>
      <c r="H133" s="22"/>
      <c r="I133" s="22"/>
      <c r="J133" s="22"/>
      <c r="K133" s="22"/>
      <c r="L133" s="22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x14ac:dyDescent="0.25">
      <c r="A134" s="27" t="s">
        <v>197</v>
      </c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x14ac:dyDescent="0.25">
      <c r="A135" s="27" t="s">
        <v>123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ht="42" x14ac:dyDescent="0.25">
      <c r="A136" s="64" t="s">
        <v>198</v>
      </c>
      <c r="B136" s="46" t="s">
        <v>199</v>
      </c>
      <c r="C136" s="46"/>
      <c r="D136" s="46"/>
      <c r="E136" s="46"/>
      <c r="F136" s="46"/>
      <c r="G136" s="46"/>
      <c r="H136" s="46"/>
      <c r="I136" s="46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</row>
    <row r="137" spans="1:23" x14ac:dyDescent="0.25">
      <c r="A137" s="17"/>
      <c r="B137" s="66"/>
      <c r="C137" s="66"/>
      <c r="D137" s="66"/>
      <c r="E137" s="66"/>
      <c r="F137" s="66"/>
      <c r="G137" s="66"/>
      <c r="H137" s="66"/>
      <c r="I137" s="66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ht="33" customHeight="1" x14ac:dyDescent="0.25">
      <c r="A138" s="64" t="s">
        <v>200</v>
      </c>
      <c r="B138" s="590" t="s">
        <v>201</v>
      </c>
      <c r="C138" s="626"/>
      <c r="D138" s="626"/>
      <c r="E138" s="626"/>
      <c r="F138" s="626"/>
      <c r="G138" s="626"/>
      <c r="H138" s="626"/>
      <c r="I138" s="626"/>
      <c r="J138" s="626"/>
      <c r="K138" s="62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</row>
    <row r="139" spans="1:23" x14ac:dyDescent="0.2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</row>
    <row r="140" spans="1:23" ht="12.75" customHeight="1" x14ac:dyDescent="0.25">
      <c r="A140" s="68" t="s">
        <v>202</v>
      </c>
      <c r="B140" s="68" t="s">
        <v>54</v>
      </c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</row>
    <row r="141" spans="1:23" x14ac:dyDescent="0.25">
      <c r="A141" s="69"/>
      <c r="B141" s="69" t="s">
        <v>271</v>
      </c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70">
        <f>SUM(M19+M102+M118+M125+M128+M136+M138+M140)</f>
        <v>4010507</v>
      </c>
      <c r="N141" s="70">
        <f t="shared" ref="N141:W141" si="20">SUM(N19+N102+N118+N125+N128+N136+N138+N140)</f>
        <v>0</v>
      </c>
      <c r="O141" s="70">
        <f t="shared" si="20"/>
        <v>4142070</v>
      </c>
      <c r="P141" s="70">
        <f t="shared" si="20"/>
        <v>4015328</v>
      </c>
      <c r="Q141" s="70">
        <f t="shared" si="20"/>
        <v>126742</v>
      </c>
      <c r="R141" s="70">
        <f t="shared" si="20"/>
        <v>4025674</v>
      </c>
      <c r="S141" s="70">
        <f t="shared" si="20"/>
        <v>4025674</v>
      </c>
      <c r="T141" s="70">
        <f t="shared" si="20"/>
        <v>0</v>
      </c>
      <c r="U141" s="70">
        <f t="shared" si="20"/>
        <v>4099779</v>
      </c>
      <c r="V141" s="70">
        <f t="shared" si="20"/>
        <v>4099779</v>
      </c>
      <c r="W141" s="70">
        <f t="shared" si="20"/>
        <v>0</v>
      </c>
    </row>
    <row r="142" spans="1:23" ht="16.5" customHeight="1" x14ac:dyDescent="0.2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</row>
    <row r="143" spans="1:23" ht="18" customHeight="1" x14ac:dyDescent="0.25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</row>
    <row r="144" spans="1:23" x14ac:dyDescent="0.25">
      <c r="A144" s="75" t="s">
        <v>204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3"/>
      <c r="Q144" s="73"/>
    </row>
    <row r="145" spans="1:23" x14ac:dyDescent="0.25">
      <c r="A145" s="75" t="s">
        <v>205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3"/>
      <c r="Q145" s="73"/>
    </row>
    <row r="146" spans="1:23" ht="15.75" customHeight="1" x14ac:dyDescent="0.25">
      <c r="A146" s="75" t="s">
        <v>206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3"/>
      <c r="Q146" s="73"/>
    </row>
    <row r="147" spans="1:23" x14ac:dyDescent="0.25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</row>
    <row r="148" spans="1:23" ht="12.75" customHeight="1" x14ac:dyDescent="0.25">
      <c r="A148" s="663" t="s">
        <v>7</v>
      </c>
      <c r="B148" s="577" t="s">
        <v>8</v>
      </c>
      <c r="C148" s="577" t="s">
        <v>9</v>
      </c>
      <c r="D148" s="577" t="s">
        <v>10</v>
      </c>
      <c r="E148" s="582" t="s">
        <v>11</v>
      </c>
      <c r="F148" s="583"/>
      <c r="G148" s="583"/>
      <c r="H148" s="76"/>
      <c r="I148" s="584" t="s">
        <v>12</v>
      </c>
      <c r="J148" s="577" t="s">
        <v>13</v>
      </c>
      <c r="K148" s="577" t="s">
        <v>14</v>
      </c>
      <c r="L148" s="77"/>
      <c r="M148" s="78"/>
      <c r="N148" s="78"/>
      <c r="O148" s="78"/>
      <c r="P148" s="78"/>
      <c r="Q148" s="78"/>
    </row>
    <row r="149" spans="1:23" ht="12.75" customHeight="1" x14ac:dyDescent="0.25">
      <c r="A149" s="664"/>
      <c r="B149" s="578"/>
      <c r="C149" s="578"/>
      <c r="D149" s="578"/>
      <c r="E149" s="607" t="s">
        <v>15</v>
      </c>
      <c r="F149" s="608"/>
      <c r="G149" s="608"/>
      <c r="H149" s="609"/>
      <c r="I149" s="585"/>
      <c r="J149" s="578"/>
      <c r="K149" s="578"/>
      <c r="L149" s="667"/>
      <c r="M149" s="668"/>
      <c r="N149" s="668"/>
      <c r="O149" s="668"/>
      <c r="P149" s="668"/>
      <c r="Q149" s="196"/>
    </row>
    <row r="150" spans="1:23" ht="12.75" customHeight="1" x14ac:dyDescent="0.25">
      <c r="A150" s="664"/>
      <c r="B150" s="578"/>
      <c r="C150" s="578"/>
      <c r="D150" s="578"/>
      <c r="E150" s="612" t="s">
        <v>16</v>
      </c>
      <c r="F150" s="612" t="s">
        <v>17</v>
      </c>
      <c r="G150" s="615" t="s">
        <v>18</v>
      </c>
      <c r="H150" s="612" t="s">
        <v>19</v>
      </c>
      <c r="I150" s="585"/>
      <c r="J150" s="578"/>
      <c r="K150" s="578"/>
      <c r="L150" s="598" t="s">
        <v>20</v>
      </c>
      <c r="M150" s="599"/>
      <c r="N150" s="599"/>
      <c r="O150" s="599"/>
      <c r="P150" s="599"/>
      <c r="Q150" s="599"/>
    </row>
    <row r="151" spans="1:23" ht="12.75" customHeight="1" x14ac:dyDescent="0.25">
      <c r="A151" s="664"/>
      <c r="B151" s="578"/>
      <c r="C151" s="578"/>
      <c r="D151" s="578"/>
      <c r="E151" s="613"/>
      <c r="F151" s="613"/>
      <c r="G151" s="616"/>
      <c r="H151" s="613"/>
      <c r="I151" s="585"/>
      <c r="J151" s="578"/>
      <c r="K151" s="578"/>
      <c r="L151" s="577" t="s">
        <v>21</v>
      </c>
      <c r="M151" s="577" t="s">
        <v>365</v>
      </c>
      <c r="N151" s="577" t="s">
        <v>23</v>
      </c>
      <c r="O151" s="587">
        <v>2017</v>
      </c>
      <c r="P151" s="588"/>
      <c r="Q151" s="589"/>
      <c r="R151" s="587">
        <v>2018</v>
      </c>
      <c r="S151" s="588"/>
      <c r="T151" s="589"/>
      <c r="U151" s="587">
        <v>2019</v>
      </c>
      <c r="V151" s="588"/>
      <c r="W151" s="589"/>
    </row>
    <row r="152" spans="1:23" ht="36" customHeight="1" x14ac:dyDescent="0.25">
      <c r="A152" s="665"/>
      <c r="B152" s="579"/>
      <c r="C152" s="579"/>
      <c r="D152" s="579"/>
      <c r="E152" s="614"/>
      <c r="F152" s="614"/>
      <c r="G152" s="617"/>
      <c r="H152" s="614"/>
      <c r="I152" s="586"/>
      <c r="J152" s="579"/>
      <c r="K152" s="579"/>
      <c r="L152" s="579"/>
      <c r="M152" s="579"/>
      <c r="N152" s="579"/>
      <c r="O152" s="12" t="s">
        <v>27</v>
      </c>
      <c r="P152" s="12" t="s">
        <v>28</v>
      </c>
      <c r="Q152" s="12" t="s">
        <v>29</v>
      </c>
      <c r="R152" s="12" t="s">
        <v>27</v>
      </c>
      <c r="S152" s="12" t="s">
        <v>28</v>
      </c>
      <c r="T152" s="12" t="s">
        <v>29</v>
      </c>
      <c r="U152" s="12" t="s">
        <v>27</v>
      </c>
      <c r="V152" s="12" t="s">
        <v>28</v>
      </c>
      <c r="W152" s="12" t="s">
        <v>29</v>
      </c>
    </row>
    <row r="153" spans="1:23" x14ac:dyDescent="0.25">
      <c r="A153" s="12">
        <v>1</v>
      </c>
      <c r="B153" s="12">
        <v>2</v>
      </c>
      <c r="C153" s="12"/>
      <c r="D153" s="12"/>
      <c r="E153" s="12" t="s">
        <v>173</v>
      </c>
      <c r="F153" s="12" t="s">
        <v>177</v>
      </c>
      <c r="G153" s="12">
        <v>5</v>
      </c>
      <c r="H153" s="12">
        <v>6</v>
      </c>
      <c r="I153" s="12">
        <v>7</v>
      </c>
      <c r="J153" s="12">
        <v>8</v>
      </c>
      <c r="K153" s="12">
        <v>9</v>
      </c>
      <c r="L153" s="12">
        <v>10</v>
      </c>
      <c r="M153" s="12">
        <v>11</v>
      </c>
      <c r="N153" s="12">
        <v>12</v>
      </c>
      <c r="O153" s="587" t="s">
        <v>59</v>
      </c>
      <c r="P153" s="588"/>
      <c r="Q153" s="589"/>
      <c r="R153" s="587" t="s">
        <v>59</v>
      </c>
      <c r="S153" s="588"/>
      <c r="T153" s="589"/>
      <c r="U153" s="587" t="s">
        <v>59</v>
      </c>
      <c r="V153" s="588"/>
      <c r="W153" s="589"/>
    </row>
    <row r="154" spans="1:23" ht="15.75" customHeight="1" x14ac:dyDescent="0.25">
      <c r="A154" s="12" t="s">
        <v>30</v>
      </c>
      <c r="B154" s="590" t="s">
        <v>235</v>
      </c>
      <c r="C154" s="591"/>
      <c r="D154" s="591"/>
      <c r="E154" s="591"/>
      <c r="F154" s="591"/>
      <c r="G154" s="591"/>
      <c r="H154" s="662"/>
      <c r="I154" s="17"/>
      <c r="J154" s="17"/>
      <c r="K154" s="17"/>
      <c r="L154" s="17"/>
      <c r="M154" s="80">
        <f>SUM(M156+M164+M171+M177+M202)</f>
        <v>80430</v>
      </c>
      <c r="N154" s="80">
        <f>SUM(N156+N164+N171+N177+N202)</f>
        <v>0</v>
      </c>
      <c r="O154" s="80">
        <f>SUM(O156+O164+O171+O177+O202)</f>
        <v>80430</v>
      </c>
      <c r="P154" s="80">
        <f>SUM(P156+P164+P171+P177+P202)</f>
        <v>80430</v>
      </c>
      <c r="Q154" s="80">
        <f>SUM(Q156+Q164+Q171+Q177+Q202)</f>
        <v>0</v>
      </c>
      <c r="R154" s="80">
        <f t="shared" ref="R154:W154" si="21">SUM(R156+R164+R171+R177+R202)</f>
        <v>80430</v>
      </c>
      <c r="S154" s="80">
        <f t="shared" si="21"/>
        <v>80430</v>
      </c>
      <c r="T154" s="80">
        <f t="shared" si="21"/>
        <v>0</v>
      </c>
      <c r="U154" s="80">
        <f t="shared" si="21"/>
        <v>80430</v>
      </c>
      <c r="V154" s="80">
        <f t="shared" si="21"/>
        <v>80430</v>
      </c>
      <c r="W154" s="80">
        <f t="shared" si="21"/>
        <v>0</v>
      </c>
    </row>
    <row r="155" spans="1:23" x14ac:dyDescent="0.25">
      <c r="A155" s="17"/>
      <c r="B155" s="670"/>
      <c r="C155" s="671"/>
      <c r="D155" s="671"/>
      <c r="E155" s="671"/>
      <c r="F155" s="671"/>
      <c r="G155" s="672"/>
      <c r="H155" s="17"/>
      <c r="I155" s="673"/>
      <c r="J155" s="674"/>
      <c r="K155" s="17"/>
      <c r="L155" s="17"/>
      <c r="M155" s="17"/>
      <c r="N155" s="17"/>
      <c r="O155" s="23"/>
      <c r="P155" s="23"/>
      <c r="Q155" s="23"/>
      <c r="R155" s="23"/>
      <c r="S155" s="23"/>
      <c r="T155" s="23"/>
      <c r="U155" s="23"/>
      <c r="V155" s="23"/>
      <c r="W155" s="23"/>
    </row>
    <row r="156" spans="1:23" ht="12.75" customHeight="1" x14ac:dyDescent="0.25">
      <c r="A156" s="590" t="s">
        <v>366</v>
      </c>
      <c r="B156" s="591"/>
      <c r="C156" s="591"/>
      <c r="D156" s="591"/>
      <c r="E156" s="591"/>
      <c r="F156" s="591"/>
      <c r="G156" s="591"/>
      <c r="H156" s="591"/>
      <c r="I156" s="591"/>
      <c r="J156" s="591"/>
      <c r="K156" s="591"/>
      <c r="L156" s="17"/>
      <c r="M156" s="17"/>
      <c r="N156" s="17"/>
      <c r="O156" s="23"/>
      <c r="P156" s="23"/>
      <c r="Q156" s="23"/>
      <c r="R156" s="23"/>
      <c r="S156" s="23"/>
      <c r="T156" s="23"/>
      <c r="U156" s="23"/>
      <c r="V156" s="23"/>
      <c r="W156" s="23"/>
    </row>
    <row r="157" spans="1:23" ht="22.5" x14ac:dyDescent="0.25">
      <c r="A157" s="12" t="s">
        <v>33</v>
      </c>
      <c r="B157" s="30" t="s">
        <v>367</v>
      </c>
      <c r="C157" s="81" t="s">
        <v>35</v>
      </c>
      <c r="D157" s="30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23"/>
      <c r="P157" s="23"/>
      <c r="Q157" s="23"/>
      <c r="R157" s="23"/>
      <c r="S157" s="23"/>
      <c r="T157" s="23"/>
      <c r="U157" s="23"/>
      <c r="V157" s="23"/>
      <c r="W157" s="23"/>
    </row>
    <row r="158" spans="1:23" x14ac:dyDescent="0.25">
      <c r="A158" s="12" t="s">
        <v>214</v>
      </c>
      <c r="B158" s="30"/>
      <c r="C158" s="81"/>
      <c r="D158" s="30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23"/>
      <c r="P158" s="23"/>
      <c r="Q158" s="23"/>
      <c r="R158" s="23"/>
      <c r="S158" s="23"/>
      <c r="T158" s="23"/>
      <c r="U158" s="23"/>
      <c r="V158" s="23"/>
      <c r="W158" s="23"/>
    </row>
    <row r="159" spans="1:23" ht="33.75" x14ac:dyDescent="0.25">
      <c r="A159" s="12" t="s">
        <v>49</v>
      </c>
      <c r="B159" s="30" t="s">
        <v>50</v>
      </c>
      <c r="C159" s="81" t="s">
        <v>35</v>
      </c>
      <c r="D159" s="30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23"/>
      <c r="P159" s="23"/>
      <c r="Q159" s="23"/>
      <c r="R159" s="23"/>
      <c r="S159" s="23"/>
      <c r="T159" s="23"/>
      <c r="U159" s="23"/>
      <c r="V159" s="23"/>
      <c r="W159" s="23"/>
    </row>
    <row r="160" spans="1:23" x14ac:dyDescent="0.25">
      <c r="A160" s="12" t="s">
        <v>52</v>
      </c>
      <c r="B160" s="30"/>
      <c r="C160" s="81"/>
      <c r="D160" s="30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23"/>
      <c r="P160" s="23"/>
      <c r="Q160" s="23"/>
      <c r="R160" s="23"/>
      <c r="S160" s="23"/>
      <c r="T160" s="23"/>
      <c r="U160" s="23"/>
      <c r="V160" s="23"/>
      <c r="W160" s="23"/>
    </row>
    <row r="161" spans="1:23" x14ac:dyDescent="0.25">
      <c r="A161" s="12" t="s">
        <v>53</v>
      </c>
      <c r="B161" s="30" t="s">
        <v>54</v>
      </c>
      <c r="C161" s="81" t="s">
        <v>35</v>
      </c>
      <c r="D161" s="30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23"/>
      <c r="P161" s="23"/>
      <c r="Q161" s="23"/>
      <c r="R161" s="23"/>
      <c r="S161" s="23"/>
      <c r="T161" s="23"/>
      <c r="U161" s="23"/>
      <c r="V161" s="23"/>
      <c r="W161" s="23"/>
    </row>
    <row r="162" spans="1:23" x14ac:dyDescent="0.25">
      <c r="A162" s="12" t="s">
        <v>55</v>
      </c>
      <c r="B162" s="30"/>
      <c r="C162" s="30"/>
      <c r="D162" s="30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23"/>
      <c r="P162" s="23"/>
      <c r="Q162" s="23"/>
      <c r="R162" s="23"/>
      <c r="S162" s="23"/>
      <c r="T162" s="23"/>
      <c r="U162" s="23"/>
      <c r="V162" s="23"/>
      <c r="W162" s="23"/>
    </row>
    <row r="163" spans="1:23" x14ac:dyDescent="0.25">
      <c r="A163" s="12"/>
      <c r="B163" s="30"/>
      <c r="C163" s="30"/>
      <c r="D163" s="30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23"/>
      <c r="P163" s="23"/>
      <c r="Q163" s="23"/>
      <c r="R163" s="23"/>
      <c r="S163" s="23"/>
      <c r="T163" s="23"/>
      <c r="U163" s="23"/>
      <c r="V163" s="23"/>
      <c r="W163" s="23"/>
    </row>
    <row r="164" spans="1:23" ht="27" customHeight="1" x14ac:dyDescent="0.25">
      <c r="A164" s="590" t="s">
        <v>368</v>
      </c>
      <c r="B164" s="591"/>
      <c r="C164" s="591"/>
      <c r="D164" s="591"/>
      <c r="E164" s="591"/>
      <c r="F164" s="591"/>
      <c r="G164" s="591"/>
      <c r="H164" s="591"/>
      <c r="I164" s="591"/>
      <c r="J164" s="591"/>
      <c r="K164" s="662"/>
      <c r="L164" s="17"/>
      <c r="M164" s="80">
        <f>SUM(M165+M167+M169)</f>
        <v>80430</v>
      </c>
      <c r="N164" s="80">
        <f>SUM(N165+N167+N169)</f>
        <v>0</v>
      </c>
      <c r="O164" s="18">
        <f>SUM(O165+O167+O169)</f>
        <v>80430</v>
      </c>
      <c r="P164" s="18">
        <f>SUM(P165+P167+P169)</f>
        <v>80430</v>
      </c>
      <c r="Q164" s="18">
        <f>SUM(Q165+Q167+Q169)</f>
        <v>0</v>
      </c>
      <c r="R164" s="18">
        <f t="shared" ref="R164:W164" si="22">SUM(R165+R167+R169)</f>
        <v>80430</v>
      </c>
      <c r="S164" s="18">
        <f t="shared" si="22"/>
        <v>80430</v>
      </c>
      <c r="T164" s="18">
        <f t="shared" si="22"/>
        <v>0</v>
      </c>
      <c r="U164" s="18">
        <f t="shared" si="22"/>
        <v>80430</v>
      </c>
      <c r="V164" s="18">
        <f t="shared" si="22"/>
        <v>80430</v>
      </c>
      <c r="W164" s="18">
        <f t="shared" si="22"/>
        <v>0</v>
      </c>
    </row>
    <row r="165" spans="1:23" ht="22.5" x14ac:dyDescent="0.25">
      <c r="A165" s="38" t="s">
        <v>64</v>
      </c>
      <c r="B165" s="30" t="s">
        <v>34</v>
      </c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>
        <f>SUM(M166)</f>
        <v>58731</v>
      </c>
      <c r="N165" s="17"/>
      <c r="O165" s="17">
        <f>SUM(O166)</f>
        <v>58731</v>
      </c>
      <c r="P165" s="17">
        <f>SUM(P166)</f>
        <v>58731</v>
      </c>
      <c r="Q165" s="17">
        <f>SUM(Q166)</f>
        <v>0</v>
      </c>
      <c r="R165" s="17">
        <f t="shared" ref="R165:W165" si="23">SUM(R166)</f>
        <v>58731</v>
      </c>
      <c r="S165" s="17">
        <f t="shared" si="23"/>
        <v>58731</v>
      </c>
      <c r="T165" s="17">
        <f t="shared" si="23"/>
        <v>0</v>
      </c>
      <c r="U165" s="17">
        <f t="shared" si="23"/>
        <v>58731</v>
      </c>
      <c r="V165" s="17">
        <f t="shared" si="23"/>
        <v>58731</v>
      </c>
      <c r="W165" s="17">
        <f t="shared" si="23"/>
        <v>0</v>
      </c>
    </row>
    <row r="166" spans="1:23" ht="56.25" x14ac:dyDescent="0.25">
      <c r="A166" s="38" t="s">
        <v>216</v>
      </c>
      <c r="B166" s="30" t="s">
        <v>217</v>
      </c>
      <c r="C166" s="17"/>
      <c r="D166" s="17"/>
      <c r="E166" s="22" t="s">
        <v>119</v>
      </c>
      <c r="F166" s="22" t="s">
        <v>68</v>
      </c>
      <c r="G166" s="22" t="s">
        <v>218</v>
      </c>
      <c r="H166" s="22" t="s">
        <v>44</v>
      </c>
      <c r="I166" s="815" t="s">
        <v>369</v>
      </c>
      <c r="J166" s="816" t="s">
        <v>347</v>
      </c>
      <c r="K166" s="815" t="s">
        <v>340</v>
      </c>
      <c r="L166" s="17"/>
      <c r="M166" s="17">
        <v>58731</v>
      </c>
      <c r="N166" s="17"/>
      <c r="O166" s="17">
        <f>SUM(P166:Q166)</f>
        <v>58731</v>
      </c>
      <c r="P166" s="17">
        <v>58731</v>
      </c>
      <c r="Q166" s="17">
        <v>0</v>
      </c>
      <c r="R166" s="17">
        <f>SUM(S166:T166)</f>
        <v>58731</v>
      </c>
      <c r="S166" s="17">
        <v>58731</v>
      </c>
      <c r="T166" s="17">
        <v>0</v>
      </c>
      <c r="U166" s="17">
        <f>SUM(V166:W166)</f>
        <v>58731</v>
      </c>
      <c r="V166" s="17">
        <v>58731</v>
      </c>
      <c r="W166" s="17">
        <v>0</v>
      </c>
    </row>
    <row r="167" spans="1:23" ht="36.75" customHeight="1" x14ac:dyDescent="0.25">
      <c r="A167" s="38" t="s">
        <v>81</v>
      </c>
      <c r="B167" s="30" t="s">
        <v>219</v>
      </c>
      <c r="C167" s="17"/>
      <c r="D167" s="17"/>
      <c r="E167" s="22" t="s">
        <v>119</v>
      </c>
      <c r="F167" s="22" t="s">
        <v>68</v>
      </c>
      <c r="G167" s="22" t="s">
        <v>218</v>
      </c>
      <c r="H167" s="22" t="s">
        <v>51</v>
      </c>
      <c r="I167" s="619"/>
      <c r="J167" s="619"/>
      <c r="K167" s="619"/>
      <c r="L167" s="17"/>
      <c r="M167" s="17">
        <f>SUM(M168)</f>
        <v>21699</v>
      </c>
      <c r="N167" s="17"/>
      <c r="O167" s="23">
        <f>SUM(O168)</f>
        <v>21699</v>
      </c>
      <c r="P167" s="23">
        <f>SUM(P168)</f>
        <v>21699</v>
      </c>
      <c r="Q167" s="23">
        <f>SUM(Q168)</f>
        <v>0</v>
      </c>
      <c r="R167" s="23">
        <f t="shared" ref="R167:W167" si="24">SUM(R168)</f>
        <v>21699</v>
      </c>
      <c r="S167" s="23">
        <f t="shared" si="24"/>
        <v>21699</v>
      </c>
      <c r="T167" s="23">
        <f t="shared" si="24"/>
        <v>0</v>
      </c>
      <c r="U167" s="23">
        <f t="shared" si="24"/>
        <v>21699</v>
      </c>
      <c r="V167" s="23">
        <f t="shared" si="24"/>
        <v>21699</v>
      </c>
      <c r="W167" s="23">
        <f t="shared" si="24"/>
        <v>0</v>
      </c>
    </row>
    <row r="168" spans="1:23" ht="56.25" x14ac:dyDescent="0.25">
      <c r="A168" s="38" t="s">
        <v>83</v>
      </c>
      <c r="B168" s="30" t="s">
        <v>217</v>
      </c>
      <c r="C168" s="17"/>
      <c r="D168" s="17"/>
      <c r="E168" s="22" t="s">
        <v>119</v>
      </c>
      <c r="F168" s="22" t="s">
        <v>68</v>
      </c>
      <c r="G168" s="22" t="s">
        <v>218</v>
      </c>
      <c r="H168" s="22" t="s">
        <v>51</v>
      </c>
      <c r="I168" s="620"/>
      <c r="J168" s="620"/>
      <c r="K168" s="620"/>
      <c r="L168" s="17"/>
      <c r="M168" s="17">
        <v>21699</v>
      </c>
      <c r="N168" s="17"/>
      <c r="O168" s="23">
        <f>SUM(P168:Q168)</f>
        <v>21699</v>
      </c>
      <c r="P168" s="23">
        <v>21699</v>
      </c>
      <c r="Q168" s="23">
        <v>0</v>
      </c>
      <c r="R168" s="23">
        <f>SUM(S168:T168)</f>
        <v>21699</v>
      </c>
      <c r="S168" s="23">
        <v>21699</v>
      </c>
      <c r="T168" s="23">
        <v>0</v>
      </c>
      <c r="U168" s="23">
        <f>SUM(V168:W168)</f>
        <v>21699</v>
      </c>
      <c r="V168" s="23">
        <v>21699</v>
      </c>
      <c r="W168" s="23">
        <v>0</v>
      </c>
    </row>
    <row r="169" spans="1:23" ht="12.75" customHeight="1" x14ac:dyDescent="0.25">
      <c r="A169" s="38" t="s">
        <v>85</v>
      </c>
      <c r="B169" s="38" t="s">
        <v>54</v>
      </c>
      <c r="C169" s="17"/>
      <c r="D169" s="17"/>
      <c r="E169" s="22"/>
      <c r="F169" s="22"/>
      <c r="G169" s="22"/>
      <c r="H169" s="22"/>
      <c r="I169" s="17"/>
      <c r="J169" s="17"/>
      <c r="K169" s="17"/>
      <c r="L169" s="17"/>
      <c r="M169" s="17"/>
      <c r="N169" s="17"/>
      <c r="O169" s="23"/>
      <c r="P169" s="23"/>
      <c r="Q169" s="23"/>
      <c r="R169" s="23"/>
      <c r="S169" s="23"/>
      <c r="T169" s="23"/>
      <c r="U169" s="23"/>
      <c r="V169" s="23"/>
      <c r="W169" s="23"/>
    </row>
    <row r="170" spans="1:23" ht="56.25" x14ac:dyDescent="0.25">
      <c r="A170" s="38" t="s">
        <v>86</v>
      </c>
      <c r="B170" s="30" t="s">
        <v>217</v>
      </c>
      <c r="C170" s="17"/>
      <c r="D170" s="17"/>
      <c r="E170" s="22"/>
      <c r="F170" s="22"/>
      <c r="G170" s="22"/>
      <c r="H170" s="22"/>
      <c r="I170" s="17"/>
      <c r="J170" s="17"/>
      <c r="K170" s="17"/>
      <c r="L170" s="17"/>
      <c r="M170" s="17"/>
      <c r="N170" s="17"/>
      <c r="O170" s="23"/>
      <c r="P170" s="23"/>
      <c r="Q170" s="23"/>
      <c r="R170" s="23"/>
      <c r="S170" s="23"/>
      <c r="T170" s="23"/>
      <c r="U170" s="23"/>
      <c r="V170" s="23"/>
      <c r="W170" s="23"/>
    </row>
    <row r="171" spans="1:23" ht="24" customHeight="1" x14ac:dyDescent="0.25">
      <c r="A171" s="590" t="s">
        <v>370</v>
      </c>
      <c r="B171" s="626"/>
      <c r="C171" s="626"/>
      <c r="D171" s="626"/>
      <c r="E171" s="626"/>
      <c r="F171" s="626"/>
      <c r="G171" s="626"/>
      <c r="H171" s="626"/>
      <c r="I171" s="626"/>
      <c r="J171" s="626"/>
      <c r="K171" s="626"/>
      <c r="L171" s="46"/>
      <c r="M171" s="46"/>
      <c r="N171" s="46"/>
      <c r="O171" s="82"/>
      <c r="P171" s="82"/>
      <c r="Q171" s="82"/>
      <c r="R171" s="82"/>
      <c r="S171" s="82"/>
      <c r="T171" s="82"/>
      <c r="U171" s="82"/>
      <c r="V171" s="82"/>
      <c r="W171" s="82"/>
    </row>
    <row r="172" spans="1:23" ht="45" x14ac:dyDescent="0.25">
      <c r="A172" s="83" t="s">
        <v>89</v>
      </c>
      <c r="B172" s="30" t="s">
        <v>90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</row>
    <row r="173" spans="1:23" x14ac:dyDescent="0.25">
      <c r="A173" s="84" t="s">
        <v>91</v>
      </c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</row>
    <row r="174" spans="1:23" x14ac:dyDescent="0.25">
      <c r="A174" s="84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</row>
    <row r="175" spans="1:23" ht="22.5" x14ac:dyDescent="0.25">
      <c r="A175" s="38" t="s">
        <v>175</v>
      </c>
      <c r="B175" s="30" t="s">
        <v>124</v>
      </c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1:23" x14ac:dyDescent="0.25">
      <c r="A176" s="38" t="s">
        <v>221</v>
      </c>
      <c r="B176" s="30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1:23" ht="36.75" customHeight="1" x14ac:dyDescent="0.25">
      <c r="A177" s="590" t="s">
        <v>371</v>
      </c>
      <c r="B177" s="626"/>
      <c r="C177" s="626"/>
      <c r="D177" s="626"/>
      <c r="E177" s="626"/>
      <c r="F177" s="626"/>
      <c r="G177" s="626"/>
      <c r="H177" s="626"/>
      <c r="I177" s="626"/>
      <c r="J177" s="626"/>
      <c r="K177" s="62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</row>
    <row r="178" spans="1:23" x14ac:dyDescent="0.25">
      <c r="A178" s="64" t="s">
        <v>126</v>
      </c>
      <c r="B178" s="64" t="s">
        <v>127</v>
      </c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1:23" ht="67.5" x14ac:dyDescent="0.25">
      <c r="A179" s="38" t="s">
        <v>128</v>
      </c>
      <c r="B179" s="84" t="s">
        <v>129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1:23" x14ac:dyDescent="0.25">
      <c r="A180" s="38" t="s">
        <v>130</v>
      </c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1:23" x14ac:dyDescent="0.25">
      <c r="A181" s="38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1:23" ht="22.5" x14ac:dyDescent="0.25">
      <c r="A182" s="38" t="s">
        <v>131</v>
      </c>
      <c r="B182" s="30" t="s">
        <v>132</v>
      </c>
      <c r="C182" s="85" t="s">
        <v>35</v>
      </c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 x14ac:dyDescent="0.25">
      <c r="A183" s="38" t="s">
        <v>133</v>
      </c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1:23" x14ac:dyDescent="0.25">
      <c r="A184" s="38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 ht="22.5" x14ac:dyDescent="0.25">
      <c r="A185" s="38" t="s">
        <v>134</v>
      </c>
      <c r="B185" s="30" t="s">
        <v>135</v>
      </c>
      <c r="C185" s="85" t="s">
        <v>35</v>
      </c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1:23" x14ac:dyDescent="0.25">
      <c r="A186" s="38" t="s">
        <v>136</v>
      </c>
      <c r="B186" s="30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1:23" x14ac:dyDescent="0.25">
      <c r="A187" s="38" t="s">
        <v>137</v>
      </c>
      <c r="B187" s="64" t="s">
        <v>138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ht="67.5" x14ac:dyDescent="0.25">
      <c r="A188" s="38" t="s">
        <v>139</v>
      </c>
      <c r="B188" s="84" t="s">
        <v>140</v>
      </c>
      <c r="C188" s="38"/>
      <c r="D188" s="38"/>
      <c r="E188" s="38"/>
      <c r="F188" s="38"/>
      <c r="G188" s="38"/>
      <c r="H188" s="38"/>
      <c r="I188" s="38"/>
      <c r="J188" s="38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x14ac:dyDescent="0.25">
      <c r="A189" s="38" t="s">
        <v>130</v>
      </c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1:23" ht="12.75" customHeight="1" x14ac:dyDescent="0.25">
      <c r="A190" s="38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1:23" ht="22.5" x14ac:dyDescent="0.25">
      <c r="A191" s="38" t="s">
        <v>141</v>
      </c>
      <c r="B191" s="30" t="s">
        <v>142</v>
      </c>
      <c r="C191" s="85" t="s">
        <v>35</v>
      </c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 x14ac:dyDescent="0.25">
      <c r="A192" s="38" t="s">
        <v>143</v>
      </c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1:23" x14ac:dyDescent="0.25">
      <c r="A193" s="38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1:23" ht="27.75" customHeight="1" x14ac:dyDescent="0.25">
      <c r="A194" s="38" t="s">
        <v>144</v>
      </c>
      <c r="B194" s="30" t="s">
        <v>145</v>
      </c>
      <c r="C194" s="85" t="s">
        <v>35</v>
      </c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1:23" x14ac:dyDescent="0.25">
      <c r="A195" s="38" t="s">
        <v>146</v>
      </c>
      <c r="B195" s="30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1:23" x14ac:dyDescent="0.25">
      <c r="A196" s="38"/>
      <c r="B196" s="30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 ht="14.25" customHeight="1" x14ac:dyDescent="0.25">
      <c r="A197" s="38"/>
      <c r="B197" s="30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1:23" ht="0.75" hidden="1" customHeight="1" x14ac:dyDescent="0.25">
      <c r="A198" s="64" t="s">
        <v>147</v>
      </c>
      <c r="B198" s="590" t="s">
        <v>148</v>
      </c>
      <c r="C198" s="591"/>
      <c r="D198" s="591"/>
      <c r="E198" s="626"/>
      <c r="F198" s="626"/>
      <c r="G198" s="626"/>
      <c r="H198" s="626"/>
      <c r="I198" s="676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 ht="12.75" hidden="1" customHeight="1" x14ac:dyDescent="0.25">
      <c r="A199" s="38" t="s">
        <v>149</v>
      </c>
      <c r="B199" s="30"/>
      <c r="C199" s="85" t="s">
        <v>35</v>
      </c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ht="12.75" hidden="1" customHeight="1" x14ac:dyDescent="0.25">
      <c r="A200" s="38" t="s">
        <v>150</v>
      </c>
      <c r="B200" s="30"/>
      <c r="C200" s="85" t="s">
        <v>35</v>
      </c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1:23" ht="12.75" hidden="1" customHeight="1" x14ac:dyDescent="0.25">
      <c r="A201" s="38"/>
      <c r="B201" s="17"/>
      <c r="C201" s="52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1:23" ht="33" customHeight="1" x14ac:dyDescent="0.25">
      <c r="A202" s="590" t="s">
        <v>372</v>
      </c>
      <c r="B202" s="626"/>
      <c r="C202" s="626"/>
      <c r="D202" s="626"/>
      <c r="E202" s="626"/>
      <c r="F202" s="626"/>
      <c r="G202" s="626"/>
      <c r="H202" s="626"/>
      <c r="I202" s="626"/>
      <c r="J202" s="626"/>
      <c r="K202" s="8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</row>
    <row r="203" spans="1:23" x14ac:dyDescent="0.25">
      <c r="A203" s="38" t="s">
        <v>152</v>
      </c>
      <c r="B203" s="17"/>
      <c r="C203" s="52" t="s">
        <v>35</v>
      </c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  <row r="204" spans="1:23" x14ac:dyDescent="0.25">
      <c r="A204" s="38" t="s">
        <v>153</v>
      </c>
      <c r="B204" s="17"/>
      <c r="C204" s="52" t="s">
        <v>35</v>
      </c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</row>
    <row r="205" spans="1:23" x14ac:dyDescent="0.25">
      <c r="A205" s="590" t="s">
        <v>373</v>
      </c>
      <c r="B205" s="650"/>
      <c r="C205" s="650"/>
      <c r="D205" s="650"/>
      <c r="E205" s="650"/>
      <c r="F205" s="650"/>
      <c r="G205" s="650"/>
      <c r="H205" s="650"/>
      <c r="I205" s="650"/>
      <c r="J205" s="650"/>
      <c r="K205" s="651"/>
      <c r="L205" s="8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23" x14ac:dyDescent="0.25">
      <c r="A206" s="38" t="s">
        <v>155</v>
      </c>
      <c r="B206" s="17"/>
      <c r="C206" s="52"/>
      <c r="D206" s="17"/>
      <c r="E206" s="17"/>
      <c r="F206" s="17"/>
      <c r="G206" s="17"/>
      <c r="H206" s="17"/>
      <c r="I206" s="17"/>
      <c r="J206" s="17"/>
      <c r="K206" s="17"/>
      <c r="L206" s="8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</row>
    <row r="207" spans="1:23" ht="12" customHeight="1" x14ac:dyDescent="0.25">
      <c r="A207" s="88" t="s">
        <v>163</v>
      </c>
      <c r="B207" s="590" t="s">
        <v>164</v>
      </c>
      <c r="C207" s="591"/>
      <c r="D207" s="591"/>
      <c r="E207" s="591"/>
      <c r="F207" s="591"/>
      <c r="G207" s="591"/>
      <c r="H207" s="591"/>
      <c r="I207" s="591"/>
      <c r="J207" s="591"/>
      <c r="K207" s="591"/>
      <c r="L207" s="662"/>
      <c r="M207" s="12"/>
      <c r="N207" s="17"/>
      <c r="O207" s="17"/>
      <c r="P207" s="17"/>
      <c r="Q207" s="17"/>
      <c r="R207" s="17"/>
      <c r="S207" s="17"/>
      <c r="T207" s="17"/>
      <c r="U207" s="17"/>
      <c r="V207" s="17"/>
      <c r="W207" s="17"/>
    </row>
    <row r="208" spans="1:23" ht="15.75" customHeight="1" x14ac:dyDescent="0.25">
      <c r="A208" s="88"/>
      <c r="B208" s="83"/>
      <c r="C208" s="86"/>
      <c r="D208" s="86"/>
      <c r="E208" s="86"/>
      <c r="F208" s="86"/>
      <c r="G208" s="86"/>
      <c r="H208" s="86"/>
      <c r="I208" s="86"/>
      <c r="J208" s="86"/>
      <c r="K208" s="86"/>
      <c r="L208" s="197"/>
      <c r="M208" s="12"/>
      <c r="N208" s="17"/>
      <c r="O208" s="17"/>
      <c r="P208" s="17"/>
      <c r="Q208" s="17"/>
      <c r="R208" s="17"/>
      <c r="S208" s="17"/>
      <c r="T208" s="17"/>
      <c r="U208" s="17"/>
      <c r="V208" s="17"/>
      <c r="W208" s="17"/>
    </row>
    <row r="209" spans="1:23" ht="31.5" x14ac:dyDescent="0.25">
      <c r="A209" s="38" t="s">
        <v>165</v>
      </c>
      <c r="B209" s="46" t="s">
        <v>166</v>
      </c>
      <c r="C209" s="88" t="s">
        <v>35</v>
      </c>
      <c r="D209" s="64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1:23" x14ac:dyDescent="0.25">
      <c r="A210" s="12" t="s">
        <v>33</v>
      </c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 x14ac:dyDescent="0.25">
      <c r="A211" s="38" t="s">
        <v>49</v>
      </c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</row>
    <row r="212" spans="1:23" ht="42" x14ac:dyDescent="0.25">
      <c r="A212" s="38" t="s">
        <v>167</v>
      </c>
      <c r="B212" s="46" t="s">
        <v>168</v>
      </c>
      <c r="C212" s="85" t="s">
        <v>35</v>
      </c>
      <c r="D212" s="85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</row>
    <row r="213" spans="1:23" x14ac:dyDescent="0.25">
      <c r="A213" s="38" t="s">
        <v>64</v>
      </c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</row>
    <row r="214" spans="1:23" x14ac:dyDescent="0.25">
      <c r="A214" s="38" t="s">
        <v>171</v>
      </c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</row>
    <row r="215" spans="1:23" ht="31.5" x14ac:dyDescent="0.25">
      <c r="A215" s="64" t="s">
        <v>173</v>
      </c>
      <c r="B215" s="46" t="s">
        <v>174</v>
      </c>
      <c r="C215" s="85" t="s">
        <v>35</v>
      </c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</row>
    <row r="216" spans="1:23" ht="15.75" customHeight="1" x14ac:dyDescent="0.25">
      <c r="A216" s="38" t="s">
        <v>175</v>
      </c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</row>
    <row r="217" spans="1:23" x14ac:dyDescent="0.25">
      <c r="A217" s="38" t="s">
        <v>176</v>
      </c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1:23" x14ac:dyDescent="0.25">
      <c r="A218" s="64" t="s">
        <v>177</v>
      </c>
      <c r="B218" s="64" t="s">
        <v>178</v>
      </c>
      <c r="C218" s="85" t="s">
        <v>35</v>
      </c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1:23" x14ac:dyDescent="0.25">
      <c r="A219" s="38" t="s">
        <v>179</v>
      </c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 x14ac:dyDescent="0.25">
      <c r="A220" s="38" t="s">
        <v>180</v>
      </c>
      <c r="B220" s="64" t="s">
        <v>181</v>
      </c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1:23" x14ac:dyDescent="0.25">
      <c r="A221" s="38" t="s">
        <v>182</v>
      </c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x14ac:dyDescent="0.25">
      <c r="A222" s="64" t="s">
        <v>183</v>
      </c>
      <c r="B222" s="64" t="s">
        <v>184</v>
      </c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1:23" ht="15.75" customHeight="1" x14ac:dyDescent="0.25">
      <c r="A223" s="38" t="s">
        <v>185</v>
      </c>
      <c r="B223" s="17"/>
      <c r="C223" s="17"/>
      <c r="D223" s="17"/>
      <c r="E223" s="17"/>
      <c r="F223" s="17"/>
      <c r="G223" s="17"/>
      <c r="H223" s="17"/>
      <c r="I223" s="17"/>
      <c r="J223" s="86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1:23" ht="27" customHeight="1" x14ac:dyDescent="0.25">
      <c r="A224" s="88" t="s">
        <v>186</v>
      </c>
      <c r="B224" s="632" t="s">
        <v>187</v>
      </c>
      <c r="C224" s="633"/>
      <c r="D224" s="633"/>
      <c r="E224" s="633"/>
      <c r="F224" s="633"/>
      <c r="G224" s="633"/>
      <c r="H224" s="633"/>
      <c r="I224" s="633"/>
      <c r="J224" s="633"/>
      <c r="K224" s="633"/>
      <c r="L224" s="8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</row>
    <row r="225" spans="1:23" x14ac:dyDescent="0.25">
      <c r="A225" s="64" t="s">
        <v>165</v>
      </c>
      <c r="B225" s="46"/>
      <c r="C225" s="85" t="s">
        <v>35</v>
      </c>
      <c r="D225" s="46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</row>
    <row r="226" spans="1:23" ht="15.75" customHeight="1" x14ac:dyDescent="0.25">
      <c r="A226" s="38" t="s">
        <v>33</v>
      </c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61"/>
      <c r="R226" s="17"/>
      <c r="S226" s="17"/>
      <c r="T226" s="61"/>
      <c r="U226" s="17"/>
      <c r="V226" s="17"/>
      <c r="W226" s="61"/>
    </row>
    <row r="227" spans="1:23" ht="11.25" customHeight="1" x14ac:dyDescent="0.25">
      <c r="A227" s="12" t="s">
        <v>49</v>
      </c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 ht="12.75" hidden="1" customHeight="1" x14ac:dyDescent="0.25">
      <c r="A228" s="64" t="s">
        <v>167</v>
      </c>
      <c r="B228" s="46"/>
      <c r="C228" s="85" t="s">
        <v>35</v>
      </c>
      <c r="D228" s="46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</row>
    <row r="229" spans="1:23" ht="12.75" hidden="1" customHeight="1" x14ac:dyDescent="0.25">
      <c r="A229" s="38" t="s">
        <v>64</v>
      </c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</row>
    <row r="230" spans="1:23" ht="12.75" hidden="1" customHeight="1" x14ac:dyDescent="0.25">
      <c r="A230" s="38" t="s">
        <v>81</v>
      </c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</row>
    <row r="231" spans="1:23" ht="27" customHeight="1" x14ac:dyDescent="0.25">
      <c r="A231" s="88" t="s">
        <v>188</v>
      </c>
      <c r="B231" s="590" t="s">
        <v>189</v>
      </c>
      <c r="C231" s="626"/>
      <c r="D231" s="626"/>
      <c r="E231" s="626"/>
      <c r="F231" s="626"/>
      <c r="G231" s="626"/>
      <c r="H231" s="626"/>
      <c r="I231" s="626"/>
      <c r="J231" s="626"/>
      <c r="K231" s="626"/>
      <c r="L231" s="62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</row>
    <row r="232" spans="1:23" x14ac:dyDescent="0.25">
      <c r="A232" s="38" t="s">
        <v>190</v>
      </c>
      <c r="B232" s="17"/>
      <c r="C232" s="85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</row>
    <row r="233" spans="1:23" x14ac:dyDescent="0.25">
      <c r="A233" s="38" t="s">
        <v>167</v>
      </c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</row>
    <row r="234" spans="1:23" ht="15.75" customHeight="1" x14ac:dyDescent="0.25">
      <c r="A234" s="88" t="s">
        <v>191</v>
      </c>
      <c r="B234" s="590" t="s">
        <v>192</v>
      </c>
      <c r="C234" s="591"/>
      <c r="D234" s="591"/>
      <c r="E234" s="591"/>
      <c r="F234" s="591"/>
      <c r="G234" s="591"/>
      <c r="H234" s="591"/>
      <c r="I234" s="591"/>
      <c r="J234" s="662"/>
      <c r="K234" s="17"/>
      <c r="L234" s="17"/>
      <c r="M234" s="62"/>
      <c r="N234" s="17"/>
      <c r="O234" s="12"/>
      <c r="P234" s="17"/>
      <c r="Q234" s="17"/>
      <c r="R234" s="12"/>
      <c r="S234" s="17"/>
      <c r="T234" s="17"/>
      <c r="U234" s="12"/>
      <c r="V234" s="17"/>
      <c r="W234" s="17"/>
    </row>
    <row r="235" spans="1:23" x14ac:dyDescent="0.25">
      <c r="A235" s="38" t="s">
        <v>165</v>
      </c>
      <c r="B235" s="64" t="s">
        <v>193</v>
      </c>
      <c r="C235" s="85" t="s">
        <v>35</v>
      </c>
      <c r="D235" s="64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</row>
    <row r="236" spans="1:23" ht="24" customHeight="1" x14ac:dyDescent="0.25">
      <c r="A236" s="12" t="s">
        <v>33</v>
      </c>
      <c r="B236" s="46" t="s">
        <v>194</v>
      </c>
      <c r="C236" s="85" t="s">
        <v>35</v>
      </c>
      <c r="D236" s="46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</row>
    <row r="237" spans="1:23" x14ac:dyDescent="0.25">
      <c r="A237" s="38">
        <v>2</v>
      </c>
      <c r="B237" s="64" t="s">
        <v>195</v>
      </c>
      <c r="C237" s="85" t="s">
        <v>35</v>
      </c>
      <c r="D237" s="64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</row>
    <row r="238" spans="1:23" x14ac:dyDescent="0.25">
      <c r="A238" s="38" t="s">
        <v>64</v>
      </c>
      <c r="B238" s="80"/>
      <c r="C238" s="85" t="s">
        <v>35</v>
      </c>
      <c r="D238" s="80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</row>
    <row r="239" spans="1:23" ht="21" x14ac:dyDescent="0.25">
      <c r="A239" s="38">
        <v>3</v>
      </c>
      <c r="B239" s="46" t="s">
        <v>196</v>
      </c>
      <c r="C239" s="85" t="s">
        <v>35</v>
      </c>
      <c r="D239" s="64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</row>
    <row r="240" spans="1:23" x14ac:dyDescent="0.25">
      <c r="A240" s="38" t="s">
        <v>197</v>
      </c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</row>
    <row r="241" spans="1:23" x14ac:dyDescent="0.25">
      <c r="A241" s="38" t="s">
        <v>123</v>
      </c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</row>
    <row r="242" spans="1:23" x14ac:dyDescent="0.25">
      <c r="A242" s="64" t="s">
        <v>198</v>
      </c>
      <c r="B242" s="590" t="s">
        <v>199</v>
      </c>
      <c r="C242" s="626"/>
      <c r="D242" s="626"/>
      <c r="E242" s="626"/>
      <c r="F242" s="626"/>
      <c r="G242" s="626"/>
      <c r="H242" s="626"/>
      <c r="I242" s="626"/>
      <c r="J242" s="626"/>
      <c r="K242" s="626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</row>
    <row r="243" spans="1:23" x14ac:dyDescent="0.25">
      <c r="A243" s="17"/>
      <c r="B243" s="66"/>
      <c r="C243" s="66"/>
      <c r="D243" s="66"/>
      <c r="E243" s="66"/>
      <c r="F243" s="66"/>
      <c r="G243" s="66"/>
      <c r="H243" s="66"/>
      <c r="I243" s="66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</row>
    <row r="244" spans="1:23" ht="35.25" customHeight="1" x14ac:dyDescent="0.25">
      <c r="A244" s="64" t="s">
        <v>200</v>
      </c>
      <c r="B244" s="590" t="s">
        <v>201</v>
      </c>
      <c r="C244" s="626"/>
      <c r="D244" s="626"/>
      <c r="E244" s="626"/>
      <c r="F244" s="626"/>
      <c r="G244" s="626"/>
      <c r="H244" s="626"/>
      <c r="I244" s="626"/>
      <c r="J244" s="626"/>
      <c r="K244" s="62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</row>
    <row r="245" spans="1:23" x14ac:dyDescent="0.2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</row>
    <row r="246" spans="1:23" x14ac:dyDescent="0.25">
      <c r="A246" s="68" t="s">
        <v>202</v>
      </c>
      <c r="B246" s="68" t="s">
        <v>54</v>
      </c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</row>
    <row r="247" spans="1:23" x14ac:dyDescent="0.25">
      <c r="A247" s="69"/>
      <c r="B247" s="69" t="s">
        <v>272</v>
      </c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>
        <f>SUM(M154+M207+M224+M231+M234+M242+M244+M246)</f>
        <v>80430</v>
      </c>
      <c r="N247" s="69">
        <f>SUM(N154+N207+N224+N231+N234+N242+N244+N246)</f>
        <v>0</v>
      </c>
      <c r="O247" s="69">
        <f>SUM(O154+O207+O224+O231+O234+O242+O244+O246)</f>
        <v>80430</v>
      </c>
      <c r="P247" s="69">
        <f>SUM(P154+P207+P224+P231+P234+P242+P244+P246)</f>
        <v>80430</v>
      </c>
      <c r="Q247" s="69">
        <f>SUM(Q154+Q207+Q224+Q231+Q234+Q242+Q244+Q246)</f>
        <v>0</v>
      </c>
      <c r="R247" s="69">
        <f t="shared" ref="R247:W247" si="25">SUM(R154+R207+R224+R231+R234+R242+R244+R246)</f>
        <v>80430</v>
      </c>
      <c r="S247" s="69">
        <f t="shared" si="25"/>
        <v>80430</v>
      </c>
      <c r="T247" s="69">
        <f t="shared" si="25"/>
        <v>0</v>
      </c>
      <c r="U247" s="69">
        <f t="shared" si="25"/>
        <v>80430</v>
      </c>
      <c r="V247" s="69">
        <f t="shared" si="25"/>
        <v>80430</v>
      </c>
      <c r="W247" s="69">
        <f t="shared" si="25"/>
        <v>0</v>
      </c>
    </row>
    <row r="248" spans="1:23" x14ac:dyDescent="0.25">
      <c r="A248" s="69"/>
      <c r="B248" s="69" t="s">
        <v>273</v>
      </c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70">
        <f>SUM(M247+M141)</f>
        <v>4090937</v>
      </c>
      <c r="N248" s="70">
        <f t="shared" ref="N248:W248" si="26">SUM(N247+N141)</f>
        <v>0</v>
      </c>
      <c r="O248" s="70">
        <f t="shared" si="26"/>
        <v>4222500</v>
      </c>
      <c r="P248" s="70">
        <f t="shared" si="26"/>
        <v>4095758</v>
      </c>
      <c r="Q248" s="70">
        <f t="shared" si="26"/>
        <v>126742</v>
      </c>
      <c r="R248" s="70">
        <f t="shared" si="26"/>
        <v>4106104</v>
      </c>
      <c r="S248" s="70">
        <f t="shared" si="26"/>
        <v>4106104</v>
      </c>
      <c r="T248" s="70">
        <f t="shared" si="26"/>
        <v>0</v>
      </c>
      <c r="U248" s="70">
        <f t="shared" si="26"/>
        <v>4180209</v>
      </c>
      <c r="V248" s="70">
        <f t="shared" si="26"/>
        <v>4180209</v>
      </c>
      <c r="W248" s="70">
        <f t="shared" si="26"/>
        <v>0</v>
      </c>
    </row>
    <row r="250" spans="1:23" x14ac:dyDescent="0.25">
      <c r="P250" s="342">
        <f>P248+Q248</f>
        <v>4222500</v>
      </c>
    </row>
    <row r="251" spans="1:23" ht="15" x14ac:dyDescent="0.25">
      <c r="B251" s="3" t="s">
        <v>374</v>
      </c>
      <c r="M251" s="198" t="s">
        <v>375</v>
      </c>
      <c r="O251" s="198"/>
    </row>
    <row r="252" spans="1:23" x14ac:dyDescent="0.25">
      <c r="B252" s="3" t="s">
        <v>376</v>
      </c>
      <c r="M252" s="3" t="s">
        <v>377</v>
      </c>
    </row>
  </sheetData>
  <mergeCells count="104">
    <mergeCell ref="B224:K224"/>
    <mergeCell ref="B231:L231"/>
    <mergeCell ref="B234:J234"/>
    <mergeCell ref="B242:K242"/>
    <mergeCell ref="B244:K244"/>
    <mergeCell ref="A171:K171"/>
    <mergeCell ref="A177:K177"/>
    <mergeCell ref="B198:I198"/>
    <mergeCell ref="A202:J202"/>
    <mergeCell ref="A205:K205"/>
    <mergeCell ref="B207:L207"/>
    <mergeCell ref="B154:H154"/>
    <mergeCell ref="B155:G155"/>
    <mergeCell ref="I155:J155"/>
    <mergeCell ref="A156:K156"/>
    <mergeCell ref="A164:K164"/>
    <mergeCell ref="I166:I168"/>
    <mergeCell ref="J166:J168"/>
    <mergeCell ref="K166:K168"/>
    <mergeCell ref="N151:N152"/>
    <mergeCell ref="O151:Q151"/>
    <mergeCell ref="R151:T151"/>
    <mergeCell ref="U151:W151"/>
    <mergeCell ref="O153:Q153"/>
    <mergeCell ref="R153:T153"/>
    <mergeCell ref="U153:W153"/>
    <mergeCell ref="K148:K152"/>
    <mergeCell ref="E149:H149"/>
    <mergeCell ref="L149:P149"/>
    <mergeCell ref="E150:E152"/>
    <mergeCell ref="F150:F152"/>
    <mergeCell ref="G150:G152"/>
    <mergeCell ref="H150:H152"/>
    <mergeCell ref="L150:Q150"/>
    <mergeCell ref="L151:L152"/>
    <mergeCell ref="M151:M152"/>
    <mergeCell ref="B125:K125"/>
    <mergeCell ref="B128:J128"/>
    <mergeCell ref="B138:K138"/>
    <mergeCell ref="A148:A152"/>
    <mergeCell ref="B148:B152"/>
    <mergeCell ref="C148:C152"/>
    <mergeCell ref="D148:D152"/>
    <mergeCell ref="E148:G148"/>
    <mergeCell ref="I148:I152"/>
    <mergeCell ref="J148:J152"/>
    <mergeCell ref="A72:K72"/>
    <mergeCell ref="B93:K93"/>
    <mergeCell ref="A97:K97"/>
    <mergeCell ref="A100:K100"/>
    <mergeCell ref="B102:L102"/>
    <mergeCell ref="B118:K118"/>
    <mergeCell ref="B47:B48"/>
    <mergeCell ref="A49:K49"/>
    <mergeCell ref="A52:A53"/>
    <mergeCell ref="B52:B53"/>
    <mergeCell ref="A54:A63"/>
    <mergeCell ref="B54:B63"/>
    <mergeCell ref="E58:G58"/>
    <mergeCell ref="E59:G59"/>
    <mergeCell ref="E62:G62"/>
    <mergeCell ref="E63:G63"/>
    <mergeCell ref="A31:K31"/>
    <mergeCell ref="A33:A35"/>
    <mergeCell ref="B33:B35"/>
    <mergeCell ref="A36:A40"/>
    <mergeCell ref="B36:B40"/>
    <mergeCell ref="B43:B44"/>
    <mergeCell ref="B19:H19"/>
    <mergeCell ref="B20:G20"/>
    <mergeCell ref="I20:J20"/>
    <mergeCell ref="A21:K21"/>
    <mergeCell ref="I22:I30"/>
    <mergeCell ref="J22:J30"/>
    <mergeCell ref="K22:K30"/>
    <mergeCell ref="A23:A26"/>
    <mergeCell ref="B23:B26"/>
    <mergeCell ref="R16:T16"/>
    <mergeCell ref="U16:W16"/>
    <mergeCell ref="O18:Q18"/>
    <mergeCell ref="R18:T18"/>
    <mergeCell ref="U18:W18"/>
    <mergeCell ref="K13:K17"/>
    <mergeCell ref="E14:H14"/>
    <mergeCell ref="L14:P14"/>
    <mergeCell ref="E15:E17"/>
    <mergeCell ref="F15:F17"/>
    <mergeCell ref="G15:G17"/>
    <mergeCell ref="H15:H17"/>
    <mergeCell ref="L15:Q15"/>
    <mergeCell ref="L16:L17"/>
    <mergeCell ref="M16:M17"/>
    <mergeCell ref="A6:Q6"/>
    <mergeCell ref="A8:Q8"/>
    <mergeCell ref="A10:Q10"/>
    <mergeCell ref="A13:A17"/>
    <mergeCell ref="B13:B17"/>
    <mergeCell ref="C13:C17"/>
    <mergeCell ref="D13:D17"/>
    <mergeCell ref="E13:G13"/>
    <mergeCell ref="I13:I17"/>
    <mergeCell ref="J13:J17"/>
    <mergeCell ref="N16:N17"/>
    <mergeCell ref="O16:Q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44"/>
  <sheetViews>
    <sheetView topLeftCell="A226" workbookViewId="0">
      <selection activeCell="H256" sqref="H256"/>
    </sheetView>
  </sheetViews>
  <sheetFormatPr defaultRowHeight="12.75" x14ac:dyDescent="0.25"/>
  <cols>
    <col min="1" max="1" width="4.42578125" style="2" customWidth="1"/>
    <col min="2" max="2" width="22" style="2" customWidth="1"/>
    <col min="3" max="3" width="13.5703125" style="2" customWidth="1"/>
    <col min="4" max="4" width="4.140625" style="2" customWidth="1"/>
    <col min="5" max="6" width="3.5703125" style="2" customWidth="1"/>
    <col min="7" max="7" width="10.140625" style="2" customWidth="1"/>
    <col min="8" max="8" width="5.5703125" style="2" customWidth="1"/>
    <col min="9" max="9" width="16.42578125" style="2" customWidth="1"/>
    <col min="10" max="10" width="8.28515625" style="2" customWidth="1"/>
    <col min="11" max="11" width="7.85546875" style="2" customWidth="1"/>
    <col min="12" max="12" width="2.5703125" style="2" customWidth="1"/>
    <col min="13" max="13" width="8.85546875" style="2" customWidth="1"/>
    <col min="14" max="14" width="2.42578125" style="2" customWidth="1"/>
    <col min="15" max="15" width="9.140625" style="2"/>
    <col min="16" max="16" width="9" style="2" customWidth="1"/>
    <col min="17" max="17" width="4.140625" style="2" customWidth="1"/>
    <col min="18" max="18" width="8.42578125" style="2" customWidth="1"/>
    <col min="19" max="19" width="9.7109375" style="2" customWidth="1"/>
    <col min="20" max="20" width="2.5703125" style="2" customWidth="1"/>
    <col min="21" max="21" width="9.140625" style="2"/>
    <col min="22" max="22" width="8.28515625" style="2" customWidth="1"/>
    <col min="23" max="23" width="7.140625" style="2" customWidth="1"/>
    <col min="24" max="24" width="1" style="2" customWidth="1"/>
    <col min="25" max="256" width="9.140625" style="2"/>
    <col min="257" max="257" width="2.85546875" style="2" customWidth="1"/>
    <col min="258" max="258" width="22" style="2" customWidth="1"/>
    <col min="259" max="259" width="7.7109375" style="2" customWidth="1"/>
    <col min="260" max="260" width="4.140625" style="2" customWidth="1"/>
    <col min="261" max="262" width="3.5703125" style="2" customWidth="1"/>
    <col min="263" max="263" width="10.140625" style="2" customWidth="1"/>
    <col min="264" max="264" width="5.5703125" style="2" customWidth="1"/>
    <col min="265" max="265" width="16.42578125" style="2" customWidth="1"/>
    <col min="266" max="266" width="8.28515625" style="2" customWidth="1"/>
    <col min="267" max="267" width="7.85546875" style="2" customWidth="1"/>
    <col min="268" max="268" width="2.5703125" style="2" customWidth="1"/>
    <col min="269" max="269" width="8.85546875" style="2" customWidth="1"/>
    <col min="270" max="270" width="2.42578125" style="2" customWidth="1"/>
    <col min="271" max="271" width="9.140625" style="2"/>
    <col min="272" max="272" width="9" style="2" customWidth="1"/>
    <col min="273" max="273" width="4.140625" style="2" customWidth="1"/>
    <col min="274" max="274" width="8.42578125" style="2" customWidth="1"/>
    <col min="275" max="275" width="9.7109375" style="2" customWidth="1"/>
    <col min="276" max="276" width="2.5703125" style="2" customWidth="1"/>
    <col min="277" max="277" width="9.140625" style="2"/>
    <col min="278" max="278" width="8.28515625" style="2" customWidth="1"/>
    <col min="279" max="279" width="7.140625" style="2" customWidth="1"/>
    <col min="280" max="280" width="1" style="2" customWidth="1"/>
    <col min="281" max="512" width="9.140625" style="2"/>
    <col min="513" max="513" width="2.85546875" style="2" customWidth="1"/>
    <col min="514" max="514" width="22" style="2" customWidth="1"/>
    <col min="515" max="515" width="7.7109375" style="2" customWidth="1"/>
    <col min="516" max="516" width="4.140625" style="2" customWidth="1"/>
    <col min="517" max="518" width="3.5703125" style="2" customWidth="1"/>
    <col min="519" max="519" width="10.140625" style="2" customWidth="1"/>
    <col min="520" max="520" width="5.5703125" style="2" customWidth="1"/>
    <col min="521" max="521" width="16.42578125" style="2" customWidth="1"/>
    <col min="522" max="522" width="8.28515625" style="2" customWidth="1"/>
    <col min="523" max="523" width="7.85546875" style="2" customWidth="1"/>
    <col min="524" max="524" width="2.5703125" style="2" customWidth="1"/>
    <col min="525" max="525" width="8.85546875" style="2" customWidth="1"/>
    <col min="526" max="526" width="2.42578125" style="2" customWidth="1"/>
    <col min="527" max="527" width="9.140625" style="2"/>
    <col min="528" max="528" width="9" style="2" customWidth="1"/>
    <col min="529" max="529" width="4.140625" style="2" customWidth="1"/>
    <col min="530" max="530" width="8.42578125" style="2" customWidth="1"/>
    <col min="531" max="531" width="9.7109375" style="2" customWidth="1"/>
    <col min="532" max="532" width="2.5703125" style="2" customWidth="1"/>
    <col min="533" max="533" width="9.140625" style="2"/>
    <col min="534" max="534" width="8.28515625" style="2" customWidth="1"/>
    <col min="535" max="535" width="7.140625" style="2" customWidth="1"/>
    <col min="536" max="536" width="1" style="2" customWidth="1"/>
    <col min="537" max="768" width="9.140625" style="2"/>
    <col min="769" max="769" width="2.85546875" style="2" customWidth="1"/>
    <col min="770" max="770" width="22" style="2" customWidth="1"/>
    <col min="771" max="771" width="7.7109375" style="2" customWidth="1"/>
    <col min="772" max="772" width="4.140625" style="2" customWidth="1"/>
    <col min="773" max="774" width="3.5703125" style="2" customWidth="1"/>
    <col min="775" max="775" width="10.140625" style="2" customWidth="1"/>
    <col min="776" max="776" width="5.5703125" style="2" customWidth="1"/>
    <col min="777" max="777" width="16.42578125" style="2" customWidth="1"/>
    <col min="778" max="778" width="8.28515625" style="2" customWidth="1"/>
    <col min="779" max="779" width="7.85546875" style="2" customWidth="1"/>
    <col min="780" max="780" width="2.5703125" style="2" customWidth="1"/>
    <col min="781" max="781" width="8.85546875" style="2" customWidth="1"/>
    <col min="782" max="782" width="2.42578125" style="2" customWidth="1"/>
    <col min="783" max="783" width="9.140625" style="2"/>
    <col min="784" max="784" width="9" style="2" customWidth="1"/>
    <col min="785" max="785" width="4.140625" style="2" customWidth="1"/>
    <col min="786" max="786" width="8.42578125" style="2" customWidth="1"/>
    <col min="787" max="787" width="9.7109375" style="2" customWidth="1"/>
    <col min="788" max="788" width="2.5703125" style="2" customWidth="1"/>
    <col min="789" max="789" width="9.140625" style="2"/>
    <col min="790" max="790" width="8.28515625" style="2" customWidth="1"/>
    <col min="791" max="791" width="7.140625" style="2" customWidth="1"/>
    <col min="792" max="792" width="1" style="2" customWidth="1"/>
    <col min="793" max="1024" width="9.140625" style="2"/>
    <col min="1025" max="1025" width="2.85546875" style="2" customWidth="1"/>
    <col min="1026" max="1026" width="22" style="2" customWidth="1"/>
    <col min="1027" max="1027" width="7.7109375" style="2" customWidth="1"/>
    <col min="1028" max="1028" width="4.140625" style="2" customWidth="1"/>
    <col min="1029" max="1030" width="3.5703125" style="2" customWidth="1"/>
    <col min="1031" max="1031" width="10.140625" style="2" customWidth="1"/>
    <col min="1032" max="1032" width="5.5703125" style="2" customWidth="1"/>
    <col min="1033" max="1033" width="16.42578125" style="2" customWidth="1"/>
    <col min="1034" max="1034" width="8.28515625" style="2" customWidth="1"/>
    <col min="1035" max="1035" width="7.85546875" style="2" customWidth="1"/>
    <col min="1036" max="1036" width="2.5703125" style="2" customWidth="1"/>
    <col min="1037" max="1037" width="8.85546875" style="2" customWidth="1"/>
    <col min="1038" max="1038" width="2.42578125" style="2" customWidth="1"/>
    <col min="1039" max="1039" width="9.140625" style="2"/>
    <col min="1040" max="1040" width="9" style="2" customWidth="1"/>
    <col min="1041" max="1041" width="4.140625" style="2" customWidth="1"/>
    <col min="1042" max="1042" width="8.42578125" style="2" customWidth="1"/>
    <col min="1043" max="1043" width="9.7109375" style="2" customWidth="1"/>
    <col min="1044" max="1044" width="2.5703125" style="2" customWidth="1"/>
    <col min="1045" max="1045" width="9.140625" style="2"/>
    <col min="1046" max="1046" width="8.28515625" style="2" customWidth="1"/>
    <col min="1047" max="1047" width="7.140625" style="2" customWidth="1"/>
    <col min="1048" max="1048" width="1" style="2" customWidth="1"/>
    <col min="1049" max="1280" width="9.140625" style="2"/>
    <col min="1281" max="1281" width="2.85546875" style="2" customWidth="1"/>
    <col min="1282" max="1282" width="22" style="2" customWidth="1"/>
    <col min="1283" max="1283" width="7.7109375" style="2" customWidth="1"/>
    <col min="1284" max="1284" width="4.140625" style="2" customWidth="1"/>
    <col min="1285" max="1286" width="3.5703125" style="2" customWidth="1"/>
    <col min="1287" max="1287" width="10.140625" style="2" customWidth="1"/>
    <col min="1288" max="1288" width="5.5703125" style="2" customWidth="1"/>
    <col min="1289" max="1289" width="16.42578125" style="2" customWidth="1"/>
    <col min="1290" max="1290" width="8.28515625" style="2" customWidth="1"/>
    <col min="1291" max="1291" width="7.85546875" style="2" customWidth="1"/>
    <col min="1292" max="1292" width="2.5703125" style="2" customWidth="1"/>
    <col min="1293" max="1293" width="8.85546875" style="2" customWidth="1"/>
    <col min="1294" max="1294" width="2.42578125" style="2" customWidth="1"/>
    <col min="1295" max="1295" width="9.140625" style="2"/>
    <col min="1296" max="1296" width="9" style="2" customWidth="1"/>
    <col min="1297" max="1297" width="4.140625" style="2" customWidth="1"/>
    <col min="1298" max="1298" width="8.42578125" style="2" customWidth="1"/>
    <col min="1299" max="1299" width="9.7109375" style="2" customWidth="1"/>
    <col min="1300" max="1300" width="2.5703125" style="2" customWidth="1"/>
    <col min="1301" max="1301" width="9.140625" style="2"/>
    <col min="1302" max="1302" width="8.28515625" style="2" customWidth="1"/>
    <col min="1303" max="1303" width="7.140625" style="2" customWidth="1"/>
    <col min="1304" max="1304" width="1" style="2" customWidth="1"/>
    <col min="1305" max="1536" width="9.140625" style="2"/>
    <col min="1537" max="1537" width="2.85546875" style="2" customWidth="1"/>
    <col min="1538" max="1538" width="22" style="2" customWidth="1"/>
    <col min="1539" max="1539" width="7.7109375" style="2" customWidth="1"/>
    <col min="1540" max="1540" width="4.140625" style="2" customWidth="1"/>
    <col min="1541" max="1542" width="3.5703125" style="2" customWidth="1"/>
    <col min="1543" max="1543" width="10.140625" style="2" customWidth="1"/>
    <col min="1544" max="1544" width="5.5703125" style="2" customWidth="1"/>
    <col min="1545" max="1545" width="16.42578125" style="2" customWidth="1"/>
    <col min="1546" max="1546" width="8.28515625" style="2" customWidth="1"/>
    <col min="1547" max="1547" width="7.85546875" style="2" customWidth="1"/>
    <col min="1548" max="1548" width="2.5703125" style="2" customWidth="1"/>
    <col min="1549" max="1549" width="8.85546875" style="2" customWidth="1"/>
    <col min="1550" max="1550" width="2.42578125" style="2" customWidth="1"/>
    <col min="1551" max="1551" width="9.140625" style="2"/>
    <col min="1552" max="1552" width="9" style="2" customWidth="1"/>
    <col min="1553" max="1553" width="4.140625" style="2" customWidth="1"/>
    <col min="1554" max="1554" width="8.42578125" style="2" customWidth="1"/>
    <col min="1555" max="1555" width="9.7109375" style="2" customWidth="1"/>
    <col min="1556" max="1556" width="2.5703125" style="2" customWidth="1"/>
    <col min="1557" max="1557" width="9.140625" style="2"/>
    <col min="1558" max="1558" width="8.28515625" style="2" customWidth="1"/>
    <col min="1559" max="1559" width="7.140625" style="2" customWidth="1"/>
    <col min="1560" max="1560" width="1" style="2" customWidth="1"/>
    <col min="1561" max="1792" width="9.140625" style="2"/>
    <col min="1793" max="1793" width="2.85546875" style="2" customWidth="1"/>
    <col min="1794" max="1794" width="22" style="2" customWidth="1"/>
    <col min="1795" max="1795" width="7.7109375" style="2" customWidth="1"/>
    <col min="1796" max="1796" width="4.140625" style="2" customWidth="1"/>
    <col min="1797" max="1798" width="3.5703125" style="2" customWidth="1"/>
    <col min="1799" max="1799" width="10.140625" style="2" customWidth="1"/>
    <col min="1800" max="1800" width="5.5703125" style="2" customWidth="1"/>
    <col min="1801" max="1801" width="16.42578125" style="2" customWidth="1"/>
    <col min="1802" max="1802" width="8.28515625" style="2" customWidth="1"/>
    <col min="1803" max="1803" width="7.85546875" style="2" customWidth="1"/>
    <col min="1804" max="1804" width="2.5703125" style="2" customWidth="1"/>
    <col min="1805" max="1805" width="8.85546875" style="2" customWidth="1"/>
    <col min="1806" max="1806" width="2.42578125" style="2" customWidth="1"/>
    <col min="1807" max="1807" width="9.140625" style="2"/>
    <col min="1808" max="1808" width="9" style="2" customWidth="1"/>
    <col min="1809" max="1809" width="4.140625" style="2" customWidth="1"/>
    <col min="1810" max="1810" width="8.42578125" style="2" customWidth="1"/>
    <col min="1811" max="1811" width="9.7109375" style="2" customWidth="1"/>
    <col min="1812" max="1812" width="2.5703125" style="2" customWidth="1"/>
    <col min="1813" max="1813" width="9.140625" style="2"/>
    <col min="1814" max="1814" width="8.28515625" style="2" customWidth="1"/>
    <col min="1815" max="1815" width="7.140625" style="2" customWidth="1"/>
    <col min="1816" max="1816" width="1" style="2" customWidth="1"/>
    <col min="1817" max="2048" width="9.140625" style="2"/>
    <col min="2049" max="2049" width="2.85546875" style="2" customWidth="1"/>
    <col min="2050" max="2050" width="22" style="2" customWidth="1"/>
    <col min="2051" max="2051" width="7.7109375" style="2" customWidth="1"/>
    <col min="2052" max="2052" width="4.140625" style="2" customWidth="1"/>
    <col min="2053" max="2054" width="3.5703125" style="2" customWidth="1"/>
    <col min="2055" max="2055" width="10.140625" style="2" customWidth="1"/>
    <col min="2056" max="2056" width="5.5703125" style="2" customWidth="1"/>
    <col min="2057" max="2057" width="16.42578125" style="2" customWidth="1"/>
    <col min="2058" max="2058" width="8.28515625" style="2" customWidth="1"/>
    <col min="2059" max="2059" width="7.85546875" style="2" customWidth="1"/>
    <col min="2060" max="2060" width="2.5703125" style="2" customWidth="1"/>
    <col min="2061" max="2061" width="8.85546875" style="2" customWidth="1"/>
    <col min="2062" max="2062" width="2.42578125" style="2" customWidth="1"/>
    <col min="2063" max="2063" width="9.140625" style="2"/>
    <col min="2064" max="2064" width="9" style="2" customWidth="1"/>
    <col min="2065" max="2065" width="4.140625" style="2" customWidth="1"/>
    <col min="2066" max="2066" width="8.42578125" style="2" customWidth="1"/>
    <col min="2067" max="2067" width="9.7109375" style="2" customWidth="1"/>
    <col min="2068" max="2068" width="2.5703125" style="2" customWidth="1"/>
    <col min="2069" max="2069" width="9.140625" style="2"/>
    <col min="2070" max="2070" width="8.28515625" style="2" customWidth="1"/>
    <col min="2071" max="2071" width="7.140625" style="2" customWidth="1"/>
    <col min="2072" max="2072" width="1" style="2" customWidth="1"/>
    <col min="2073" max="2304" width="9.140625" style="2"/>
    <col min="2305" max="2305" width="2.85546875" style="2" customWidth="1"/>
    <col min="2306" max="2306" width="22" style="2" customWidth="1"/>
    <col min="2307" max="2307" width="7.7109375" style="2" customWidth="1"/>
    <col min="2308" max="2308" width="4.140625" style="2" customWidth="1"/>
    <col min="2309" max="2310" width="3.5703125" style="2" customWidth="1"/>
    <col min="2311" max="2311" width="10.140625" style="2" customWidth="1"/>
    <col min="2312" max="2312" width="5.5703125" style="2" customWidth="1"/>
    <col min="2313" max="2313" width="16.42578125" style="2" customWidth="1"/>
    <col min="2314" max="2314" width="8.28515625" style="2" customWidth="1"/>
    <col min="2315" max="2315" width="7.85546875" style="2" customWidth="1"/>
    <col min="2316" max="2316" width="2.5703125" style="2" customWidth="1"/>
    <col min="2317" max="2317" width="8.85546875" style="2" customWidth="1"/>
    <col min="2318" max="2318" width="2.42578125" style="2" customWidth="1"/>
    <col min="2319" max="2319" width="9.140625" style="2"/>
    <col min="2320" max="2320" width="9" style="2" customWidth="1"/>
    <col min="2321" max="2321" width="4.140625" style="2" customWidth="1"/>
    <col min="2322" max="2322" width="8.42578125" style="2" customWidth="1"/>
    <col min="2323" max="2323" width="9.7109375" style="2" customWidth="1"/>
    <col min="2324" max="2324" width="2.5703125" style="2" customWidth="1"/>
    <col min="2325" max="2325" width="9.140625" style="2"/>
    <col min="2326" max="2326" width="8.28515625" style="2" customWidth="1"/>
    <col min="2327" max="2327" width="7.140625" style="2" customWidth="1"/>
    <col min="2328" max="2328" width="1" style="2" customWidth="1"/>
    <col min="2329" max="2560" width="9.140625" style="2"/>
    <col min="2561" max="2561" width="2.85546875" style="2" customWidth="1"/>
    <col min="2562" max="2562" width="22" style="2" customWidth="1"/>
    <col min="2563" max="2563" width="7.7109375" style="2" customWidth="1"/>
    <col min="2564" max="2564" width="4.140625" style="2" customWidth="1"/>
    <col min="2565" max="2566" width="3.5703125" style="2" customWidth="1"/>
    <col min="2567" max="2567" width="10.140625" style="2" customWidth="1"/>
    <col min="2568" max="2568" width="5.5703125" style="2" customWidth="1"/>
    <col min="2569" max="2569" width="16.42578125" style="2" customWidth="1"/>
    <col min="2570" max="2570" width="8.28515625" style="2" customWidth="1"/>
    <col min="2571" max="2571" width="7.85546875" style="2" customWidth="1"/>
    <col min="2572" max="2572" width="2.5703125" style="2" customWidth="1"/>
    <col min="2573" max="2573" width="8.85546875" style="2" customWidth="1"/>
    <col min="2574" max="2574" width="2.42578125" style="2" customWidth="1"/>
    <col min="2575" max="2575" width="9.140625" style="2"/>
    <col min="2576" max="2576" width="9" style="2" customWidth="1"/>
    <col min="2577" max="2577" width="4.140625" style="2" customWidth="1"/>
    <col min="2578" max="2578" width="8.42578125" style="2" customWidth="1"/>
    <col min="2579" max="2579" width="9.7109375" style="2" customWidth="1"/>
    <col min="2580" max="2580" width="2.5703125" style="2" customWidth="1"/>
    <col min="2581" max="2581" width="9.140625" style="2"/>
    <col min="2582" max="2582" width="8.28515625" style="2" customWidth="1"/>
    <col min="2583" max="2583" width="7.140625" style="2" customWidth="1"/>
    <col min="2584" max="2584" width="1" style="2" customWidth="1"/>
    <col min="2585" max="2816" width="9.140625" style="2"/>
    <col min="2817" max="2817" width="2.85546875" style="2" customWidth="1"/>
    <col min="2818" max="2818" width="22" style="2" customWidth="1"/>
    <col min="2819" max="2819" width="7.7109375" style="2" customWidth="1"/>
    <col min="2820" max="2820" width="4.140625" style="2" customWidth="1"/>
    <col min="2821" max="2822" width="3.5703125" style="2" customWidth="1"/>
    <col min="2823" max="2823" width="10.140625" style="2" customWidth="1"/>
    <col min="2824" max="2824" width="5.5703125" style="2" customWidth="1"/>
    <col min="2825" max="2825" width="16.42578125" style="2" customWidth="1"/>
    <col min="2826" max="2826" width="8.28515625" style="2" customWidth="1"/>
    <col min="2827" max="2827" width="7.85546875" style="2" customWidth="1"/>
    <col min="2828" max="2828" width="2.5703125" style="2" customWidth="1"/>
    <col min="2829" max="2829" width="8.85546875" style="2" customWidth="1"/>
    <col min="2830" max="2830" width="2.42578125" style="2" customWidth="1"/>
    <col min="2831" max="2831" width="9.140625" style="2"/>
    <col min="2832" max="2832" width="9" style="2" customWidth="1"/>
    <col min="2833" max="2833" width="4.140625" style="2" customWidth="1"/>
    <col min="2834" max="2834" width="8.42578125" style="2" customWidth="1"/>
    <col min="2835" max="2835" width="9.7109375" style="2" customWidth="1"/>
    <col min="2836" max="2836" width="2.5703125" style="2" customWidth="1"/>
    <col min="2837" max="2837" width="9.140625" style="2"/>
    <col min="2838" max="2838" width="8.28515625" style="2" customWidth="1"/>
    <col min="2839" max="2839" width="7.140625" style="2" customWidth="1"/>
    <col min="2840" max="2840" width="1" style="2" customWidth="1"/>
    <col min="2841" max="3072" width="9.140625" style="2"/>
    <col min="3073" max="3073" width="2.85546875" style="2" customWidth="1"/>
    <col min="3074" max="3074" width="22" style="2" customWidth="1"/>
    <col min="3075" max="3075" width="7.7109375" style="2" customWidth="1"/>
    <col min="3076" max="3076" width="4.140625" style="2" customWidth="1"/>
    <col min="3077" max="3078" width="3.5703125" style="2" customWidth="1"/>
    <col min="3079" max="3079" width="10.140625" style="2" customWidth="1"/>
    <col min="3080" max="3080" width="5.5703125" style="2" customWidth="1"/>
    <col min="3081" max="3081" width="16.42578125" style="2" customWidth="1"/>
    <col min="3082" max="3082" width="8.28515625" style="2" customWidth="1"/>
    <col min="3083" max="3083" width="7.85546875" style="2" customWidth="1"/>
    <col min="3084" max="3084" width="2.5703125" style="2" customWidth="1"/>
    <col min="3085" max="3085" width="8.85546875" style="2" customWidth="1"/>
    <col min="3086" max="3086" width="2.42578125" style="2" customWidth="1"/>
    <col min="3087" max="3087" width="9.140625" style="2"/>
    <col min="3088" max="3088" width="9" style="2" customWidth="1"/>
    <col min="3089" max="3089" width="4.140625" style="2" customWidth="1"/>
    <col min="3090" max="3090" width="8.42578125" style="2" customWidth="1"/>
    <col min="3091" max="3091" width="9.7109375" style="2" customWidth="1"/>
    <col min="3092" max="3092" width="2.5703125" style="2" customWidth="1"/>
    <col min="3093" max="3093" width="9.140625" style="2"/>
    <col min="3094" max="3094" width="8.28515625" style="2" customWidth="1"/>
    <col min="3095" max="3095" width="7.140625" style="2" customWidth="1"/>
    <col min="3096" max="3096" width="1" style="2" customWidth="1"/>
    <col min="3097" max="3328" width="9.140625" style="2"/>
    <col min="3329" max="3329" width="2.85546875" style="2" customWidth="1"/>
    <col min="3330" max="3330" width="22" style="2" customWidth="1"/>
    <col min="3331" max="3331" width="7.7109375" style="2" customWidth="1"/>
    <col min="3332" max="3332" width="4.140625" style="2" customWidth="1"/>
    <col min="3333" max="3334" width="3.5703125" style="2" customWidth="1"/>
    <col min="3335" max="3335" width="10.140625" style="2" customWidth="1"/>
    <col min="3336" max="3336" width="5.5703125" style="2" customWidth="1"/>
    <col min="3337" max="3337" width="16.42578125" style="2" customWidth="1"/>
    <col min="3338" max="3338" width="8.28515625" style="2" customWidth="1"/>
    <col min="3339" max="3339" width="7.85546875" style="2" customWidth="1"/>
    <col min="3340" max="3340" width="2.5703125" style="2" customWidth="1"/>
    <col min="3341" max="3341" width="8.85546875" style="2" customWidth="1"/>
    <col min="3342" max="3342" width="2.42578125" style="2" customWidth="1"/>
    <col min="3343" max="3343" width="9.140625" style="2"/>
    <col min="3344" max="3344" width="9" style="2" customWidth="1"/>
    <col min="3345" max="3345" width="4.140625" style="2" customWidth="1"/>
    <col min="3346" max="3346" width="8.42578125" style="2" customWidth="1"/>
    <col min="3347" max="3347" width="9.7109375" style="2" customWidth="1"/>
    <col min="3348" max="3348" width="2.5703125" style="2" customWidth="1"/>
    <col min="3349" max="3349" width="9.140625" style="2"/>
    <col min="3350" max="3350" width="8.28515625" style="2" customWidth="1"/>
    <col min="3351" max="3351" width="7.140625" style="2" customWidth="1"/>
    <col min="3352" max="3352" width="1" style="2" customWidth="1"/>
    <col min="3353" max="3584" width="9.140625" style="2"/>
    <col min="3585" max="3585" width="2.85546875" style="2" customWidth="1"/>
    <col min="3586" max="3586" width="22" style="2" customWidth="1"/>
    <col min="3587" max="3587" width="7.7109375" style="2" customWidth="1"/>
    <col min="3588" max="3588" width="4.140625" style="2" customWidth="1"/>
    <col min="3589" max="3590" width="3.5703125" style="2" customWidth="1"/>
    <col min="3591" max="3591" width="10.140625" style="2" customWidth="1"/>
    <col min="3592" max="3592" width="5.5703125" style="2" customWidth="1"/>
    <col min="3593" max="3593" width="16.42578125" style="2" customWidth="1"/>
    <col min="3594" max="3594" width="8.28515625" style="2" customWidth="1"/>
    <col min="3595" max="3595" width="7.85546875" style="2" customWidth="1"/>
    <col min="3596" max="3596" width="2.5703125" style="2" customWidth="1"/>
    <col min="3597" max="3597" width="8.85546875" style="2" customWidth="1"/>
    <col min="3598" max="3598" width="2.42578125" style="2" customWidth="1"/>
    <col min="3599" max="3599" width="9.140625" style="2"/>
    <col min="3600" max="3600" width="9" style="2" customWidth="1"/>
    <col min="3601" max="3601" width="4.140625" style="2" customWidth="1"/>
    <col min="3602" max="3602" width="8.42578125" style="2" customWidth="1"/>
    <col min="3603" max="3603" width="9.7109375" style="2" customWidth="1"/>
    <col min="3604" max="3604" width="2.5703125" style="2" customWidth="1"/>
    <col min="3605" max="3605" width="9.140625" style="2"/>
    <col min="3606" max="3606" width="8.28515625" style="2" customWidth="1"/>
    <col min="3607" max="3607" width="7.140625" style="2" customWidth="1"/>
    <col min="3608" max="3608" width="1" style="2" customWidth="1"/>
    <col min="3609" max="3840" width="9.140625" style="2"/>
    <col min="3841" max="3841" width="2.85546875" style="2" customWidth="1"/>
    <col min="3842" max="3842" width="22" style="2" customWidth="1"/>
    <col min="3843" max="3843" width="7.7109375" style="2" customWidth="1"/>
    <col min="3844" max="3844" width="4.140625" style="2" customWidth="1"/>
    <col min="3845" max="3846" width="3.5703125" style="2" customWidth="1"/>
    <col min="3847" max="3847" width="10.140625" style="2" customWidth="1"/>
    <col min="3848" max="3848" width="5.5703125" style="2" customWidth="1"/>
    <col min="3849" max="3849" width="16.42578125" style="2" customWidth="1"/>
    <col min="3850" max="3850" width="8.28515625" style="2" customWidth="1"/>
    <col min="3851" max="3851" width="7.85546875" style="2" customWidth="1"/>
    <col min="3852" max="3852" width="2.5703125" style="2" customWidth="1"/>
    <col min="3853" max="3853" width="8.85546875" style="2" customWidth="1"/>
    <col min="3854" max="3854" width="2.42578125" style="2" customWidth="1"/>
    <col min="3855" max="3855" width="9.140625" style="2"/>
    <col min="3856" max="3856" width="9" style="2" customWidth="1"/>
    <col min="3857" max="3857" width="4.140625" style="2" customWidth="1"/>
    <col min="3858" max="3858" width="8.42578125" style="2" customWidth="1"/>
    <col min="3859" max="3859" width="9.7109375" style="2" customWidth="1"/>
    <col min="3860" max="3860" width="2.5703125" style="2" customWidth="1"/>
    <col min="3861" max="3861" width="9.140625" style="2"/>
    <col min="3862" max="3862" width="8.28515625" style="2" customWidth="1"/>
    <col min="3863" max="3863" width="7.140625" style="2" customWidth="1"/>
    <col min="3864" max="3864" width="1" style="2" customWidth="1"/>
    <col min="3865" max="4096" width="9.140625" style="2"/>
    <col min="4097" max="4097" width="2.85546875" style="2" customWidth="1"/>
    <col min="4098" max="4098" width="22" style="2" customWidth="1"/>
    <col min="4099" max="4099" width="7.7109375" style="2" customWidth="1"/>
    <col min="4100" max="4100" width="4.140625" style="2" customWidth="1"/>
    <col min="4101" max="4102" width="3.5703125" style="2" customWidth="1"/>
    <col min="4103" max="4103" width="10.140625" style="2" customWidth="1"/>
    <col min="4104" max="4104" width="5.5703125" style="2" customWidth="1"/>
    <col min="4105" max="4105" width="16.42578125" style="2" customWidth="1"/>
    <col min="4106" max="4106" width="8.28515625" style="2" customWidth="1"/>
    <col min="4107" max="4107" width="7.85546875" style="2" customWidth="1"/>
    <col min="4108" max="4108" width="2.5703125" style="2" customWidth="1"/>
    <col min="4109" max="4109" width="8.85546875" style="2" customWidth="1"/>
    <col min="4110" max="4110" width="2.42578125" style="2" customWidth="1"/>
    <col min="4111" max="4111" width="9.140625" style="2"/>
    <col min="4112" max="4112" width="9" style="2" customWidth="1"/>
    <col min="4113" max="4113" width="4.140625" style="2" customWidth="1"/>
    <col min="4114" max="4114" width="8.42578125" style="2" customWidth="1"/>
    <col min="4115" max="4115" width="9.7109375" style="2" customWidth="1"/>
    <col min="4116" max="4116" width="2.5703125" style="2" customWidth="1"/>
    <col min="4117" max="4117" width="9.140625" style="2"/>
    <col min="4118" max="4118" width="8.28515625" style="2" customWidth="1"/>
    <col min="4119" max="4119" width="7.140625" style="2" customWidth="1"/>
    <col min="4120" max="4120" width="1" style="2" customWidth="1"/>
    <col min="4121" max="4352" width="9.140625" style="2"/>
    <col min="4353" max="4353" width="2.85546875" style="2" customWidth="1"/>
    <col min="4354" max="4354" width="22" style="2" customWidth="1"/>
    <col min="4355" max="4355" width="7.7109375" style="2" customWidth="1"/>
    <col min="4356" max="4356" width="4.140625" style="2" customWidth="1"/>
    <col min="4357" max="4358" width="3.5703125" style="2" customWidth="1"/>
    <col min="4359" max="4359" width="10.140625" style="2" customWidth="1"/>
    <col min="4360" max="4360" width="5.5703125" style="2" customWidth="1"/>
    <col min="4361" max="4361" width="16.42578125" style="2" customWidth="1"/>
    <col min="4362" max="4362" width="8.28515625" style="2" customWidth="1"/>
    <col min="4363" max="4363" width="7.85546875" style="2" customWidth="1"/>
    <col min="4364" max="4364" width="2.5703125" style="2" customWidth="1"/>
    <col min="4365" max="4365" width="8.85546875" style="2" customWidth="1"/>
    <col min="4366" max="4366" width="2.42578125" style="2" customWidth="1"/>
    <col min="4367" max="4367" width="9.140625" style="2"/>
    <col min="4368" max="4368" width="9" style="2" customWidth="1"/>
    <col min="4369" max="4369" width="4.140625" style="2" customWidth="1"/>
    <col min="4370" max="4370" width="8.42578125" style="2" customWidth="1"/>
    <col min="4371" max="4371" width="9.7109375" style="2" customWidth="1"/>
    <col min="4372" max="4372" width="2.5703125" style="2" customWidth="1"/>
    <col min="4373" max="4373" width="9.140625" style="2"/>
    <col min="4374" max="4374" width="8.28515625" style="2" customWidth="1"/>
    <col min="4375" max="4375" width="7.140625" style="2" customWidth="1"/>
    <col min="4376" max="4376" width="1" style="2" customWidth="1"/>
    <col min="4377" max="4608" width="9.140625" style="2"/>
    <col min="4609" max="4609" width="2.85546875" style="2" customWidth="1"/>
    <col min="4610" max="4610" width="22" style="2" customWidth="1"/>
    <col min="4611" max="4611" width="7.7109375" style="2" customWidth="1"/>
    <col min="4612" max="4612" width="4.140625" style="2" customWidth="1"/>
    <col min="4613" max="4614" width="3.5703125" style="2" customWidth="1"/>
    <col min="4615" max="4615" width="10.140625" style="2" customWidth="1"/>
    <col min="4616" max="4616" width="5.5703125" style="2" customWidth="1"/>
    <col min="4617" max="4617" width="16.42578125" style="2" customWidth="1"/>
    <col min="4618" max="4618" width="8.28515625" style="2" customWidth="1"/>
    <col min="4619" max="4619" width="7.85546875" style="2" customWidth="1"/>
    <col min="4620" max="4620" width="2.5703125" style="2" customWidth="1"/>
    <col min="4621" max="4621" width="8.85546875" style="2" customWidth="1"/>
    <col min="4622" max="4622" width="2.42578125" style="2" customWidth="1"/>
    <col min="4623" max="4623" width="9.140625" style="2"/>
    <col min="4624" max="4624" width="9" style="2" customWidth="1"/>
    <col min="4625" max="4625" width="4.140625" style="2" customWidth="1"/>
    <col min="4626" max="4626" width="8.42578125" style="2" customWidth="1"/>
    <col min="4627" max="4627" width="9.7109375" style="2" customWidth="1"/>
    <col min="4628" max="4628" width="2.5703125" style="2" customWidth="1"/>
    <col min="4629" max="4629" width="9.140625" style="2"/>
    <col min="4630" max="4630" width="8.28515625" style="2" customWidth="1"/>
    <col min="4631" max="4631" width="7.140625" style="2" customWidth="1"/>
    <col min="4632" max="4632" width="1" style="2" customWidth="1"/>
    <col min="4633" max="4864" width="9.140625" style="2"/>
    <col min="4865" max="4865" width="2.85546875" style="2" customWidth="1"/>
    <col min="4866" max="4866" width="22" style="2" customWidth="1"/>
    <col min="4867" max="4867" width="7.7109375" style="2" customWidth="1"/>
    <col min="4868" max="4868" width="4.140625" style="2" customWidth="1"/>
    <col min="4869" max="4870" width="3.5703125" style="2" customWidth="1"/>
    <col min="4871" max="4871" width="10.140625" style="2" customWidth="1"/>
    <col min="4872" max="4872" width="5.5703125" style="2" customWidth="1"/>
    <col min="4873" max="4873" width="16.42578125" style="2" customWidth="1"/>
    <col min="4874" max="4874" width="8.28515625" style="2" customWidth="1"/>
    <col min="4875" max="4875" width="7.85546875" style="2" customWidth="1"/>
    <col min="4876" max="4876" width="2.5703125" style="2" customWidth="1"/>
    <col min="4877" max="4877" width="8.85546875" style="2" customWidth="1"/>
    <col min="4878" max="4878" width="2.42578125" style="2" customWidth="1"/>
    <col min="4879" max="4879" width="9.140625" style="2"/>
    <col min="4880" max="4880" width="9" style="2" customWidth="1"/>
    <col min="4881" max="4881" width="4.140625" style="2" customWidth="1"/>
    <col min="4882" max="4882" width="8.42578125" style="2" customWidth="1"/>
    <col min="4883" max="4883" width="9.7109375" style="2" customWidth="1"/>
    <col min="4884" max="4884" width="2.5703125" style="2" customWidth="1"/>
    <col min="4885" max="4885" width="9.140625" style="2"/>
    <col min="4886" max="4886" width="8.28515625" style="2" customWidth="1"/>
    <col min="4887" max="4887" width="7.140625" style="2" customWidth="1"/>
    <col min="4888" max="4888" width="1" style="2" customWidth="1"/>
    <col min="4889" max="5120" width="9.140625" style="2"/>
    <col min="5121" max="5121" width="2.85546875" style="2" customWidth="1"/>
    <col min="5122" max="5122" width="22" style="2" customWidth="1"/>
    <col min="5123" max="5123" width="7.7109375" style="2" customWidth="1"/>
    <col min="5124" max="5124" width="4.140625" style="2" customWidth="1"/>
    <col min="5125" max="5126" width="3.5703125" style="2" customWidth="1"/>
    <col min="5127" max="5127" width="10.140625" style="2" customWidth="1"/>
    <col min="5128" max="5128" width="5.5703125" style="2" customWidth="1"/>
    <col min="5129" max="5129" width="16.42578125" style="2" customWidth="1"/>
    <col min="5130" max="5130" width="8.28515625" style="2" customWidth="1"/>
    <col min="5131" max="5131" width="7.85546875" style="2" customWidth="1"/>
    <col min="5132" max="5132" width="2.5703125" style="2" customWidth="1"/>
    <col min="5133" max="5133" width="8.85546875" style="2" customWidth="1"/>
    <col min="5134" max="5134" width="2.42578125" style="2" customWidth="1"/>
    <col min="5135" max="5135" width="9.140625" style="2"/>
    <col min="5136" max="5136" width="9" style="2" customWidth="1"/>
    <col min="5137" max="5137" width="4.140625" style="2" customWidth="1"/>
    <col min="5138" max="5138" width="8.42578125" style="2" customWidth="1"/>
    <col min="5139" max="5139" width="9.7109375" style="2" customWidth="1"/>
    <col min="5140" max="5140" width="2.5703125" style="2" customWidth="1"/>
    <col min="5141" max="5141" width="9.140625" style="2"/>
    <col min="5142" max="5142" width="8.28515625" style="2" customWidth="1"/>
    <col min="5143" max="5143" width="7.140625" style="2" customWidth="1"/>
    <col min="5144" max="5144" width="1" style="2" customWidth="1"/>
    <col min="5145" max="5376" width="9.140625" style="2"/>
    <col min="5377" max="5377" width="2.85546875" style="2" customWidth="1"/>
    <col min="5378" max="5378" width="22" style="2" customWidth="1"/>
    <col min="5379" max="5379" width="7.7109375" style="2" customWidth="1"/>
    <col min="5380" max="5380" width="4.140625" style="2" customWidth="1"/>
    <col min="5381" max="5382" width="3.5703125" style="2" customWidth="1"/>
    <col min="5383" max="5383" width="10.140625" style="2" customWidth="1"/>
    <col min="5384" max="5384" width="5.5703125" style="2" customWidth="1"/>
    <col min="5385" max="5385" width="16.42578125" style="2" customWidth="1"/>
    <col min="5386" max="5386" width="8.28515625" style="2" customWidth="1"/>
    <col min="5387" max="5387" width="7.85546875" style="2" customWidth="1"/>
    <col min="5388" max="5388" width="2.5703125" style="2" customWidth="1"/>
    <col min="5389" max="5389" width="8.85546875" style="2" customWidth="1"/>
    <col min="5390" max="5390" width="2.42578125" style="2" customWidth="1"/>
    <col min="5391" max="5391" width="9.140625" style="2"/>
    <col min="5392" max="5392" width="9" style="2" customWidth="1"/>
    <col min="5393" max="5393" width="4.140625" style="2" customWidth="1"/>
    <col min="5394" max="5394" width="8.42578125" style="2" customWidth="1"/>
    <col min="5395" max="5395" width="9.7109375" style="2" customWidth="1"/>
    <col min="5396" max="5396" width="2.5703125" style="2" customWidth="1"/>
    <col min="5397" max="5397" width="9.140625" style="2"/>
    <col min="5398" max="5398" width="8.28515625" style="2" customWidth="1"/>
    <col min="5399" max="5399" width="7.140625" style="2" customWidth="1"/>
    <col min="5400" max="5400" width="1" style="2" customWidth="1"/>
    <col min="5401" max="5632" width="9.140625" style="2"/>
    <col min="5633" max="5633" width="2.85546875" style="2" customWidth="1"/>
    <col min="5634" max="5634" width="22" style="2" customWidth="1"/>
    <col min="5635" max="5635" width="7.7109375" style="2" customWidth="1"/>
    <col min="5636" max="5636" width="4.140625" style="2" customWidth="1"/>
    <col min="5637" max="5638" width="3.5703125" style="2" customWidth="1"/>
    <col min="5639" max="5639" width="10.140625" style="2" customWidth="1"/>
    <col min="5640" max="5640" width="5.5703125" style="2" customWidth="1"/>
    <col min="5641" max="5641" width="16.42578125" style="2" customWidth="1"/>
    <col min="5642" max="5642" width="8.28515625" style="2" customWidth="1"/>
    <col min="5643" max="5643" width="7.85546875" style="2" customWidth="1"/>
    <col min="5644" max="5644" width="2.5703125" style="2" customWidth="1"/>
    <col min="5645" max="5645" width="8.85546875" style="2" customWidth="1"/>
    <col min="5646" max="5646" width="2.42578125" style="2" customWidth="1"/>
    <col min="5647" max="5647" width="9.140625" style="2"/>
    <col min="5648" max="5648" width="9" style="2" customWidth="1"/>
    <col min="5649" max="5649" width="4.140625" style="2" customWidth="1"/>
    <col min="5650" max="5650" width="8.42578125" style="2" customWidth="1"/>
    <col min="5651" max="5651" width="9.7109375" style="2" customWidth="1"/>
    <col min="5652" max="5652" width="2.5703125" style="2" customWidth="1"/>
    <col min="5653" max="5653" width="9.140625" style="2"/>
    <col min="5654" max="5654" width="8.28515625" style="2" customWidth="1"/>
    <col min="5655" max="5655" width="7.140625" style="2" customWidth="1"/>
    <col min="5656" max="5656" width="1" style="2" customWidth="1"/>
    <col min="5657" max="5888" width="9.140625" style="2"/>
    <col min="5889" max="5889" width="2.85546875" style="2" customWidth="1"/>
    <col min="5890" max="5890" width="22" style="2" customWidth="1"/>
    <col min="5891" max="5891" width="7.7109375" style="2" customWidth="1"/>
    <col min="5892" max="5892" width="4.140625" style="2" customWidth="1"/>
    <col min="5893" max="5894" width="3.5703125" style="2" customWidth="1"/>
    <col min="5895" max="5895" width="10.140625" style="2" customWidth="1"/>
    <col min="5896" max="5896" width="5.5703125" style="2" customWidth="1"/>
    <col min="5897" max="5897" width="16.42578125" style="2" customWidth="1"/>
    <col min="5898" max="5898" width="8.28515625" style="2" customWidth="1"/>
    <col min="5899" max="5899" width="7.85546875" style="2" customWidth="1"/>
    <col min="5900" max="5900" width="2.5703125" style="2" customWidth="1"/>
    <col min="5901" max="5901" width="8.85546875" style="2" customWidth="1"/>
    <col min="5902" max="5902" width="2.42578125" style="2" customWidth="1"/>
    <col min="5903" max="5903" width="9.140625" style="2"/>
    <col min="5904" max="5904" width="9" style="2" customWidth="1"/>
    <col min="5905" max="5905" width="4.140625" style="2" customWidth="1"/>
    <col min="5906" max="5906" width="8.42578125" style="2" customWidth="1"/>
    <col min="5907" max="5907" width="9.7109375" style="2" customWidth="1"/>
    <col min="5908" max="5908" width="2.5703125" style="2" customWidth="1"/>
    <col min="5909" max="5909" width="9.140625" style="2"/>
    <col min="5910" max="5910" width="8.28515625" style="2" customWidth="1"/>
    <col min="5911" max="5911" width="7.140625" style="2" customWidth="1"/>
    <col min="5912" max="5912" width="1" style="2" customWidth="1"/>
    <col min="5913" max="6144" width="9.140625" style="2"/>
    <col min="6145" max="6145" width="2.85546875" style="2" customWidth="1"/>
    <col min="6146" max="6146" width="22" style="2" customWidth="1"/>
    <col min="6147" max="6147" width="7.7109375" style="2" customWidth="1"/>
    <col min="6148" max="6148" width="4.140625" style="2" customWidth="1"/>
    <col min="6149" max="6150" width="3.5703125" style="2" customWidth="1"/>
    <col min="6151" max="6151" width="10.140625" style="2" customWidth="1"/>
    <col min="6152" max="6152" width="5.5703125" style="2" customWidth="1"/>
    <col min="6153" max="6153" width="16.42578125" style="2" customWidth="1"/>
    <col min="6154" max="6154" width="8.28515625" style="2" customWidth="1"/>
    <col min="6155" max="6155" width="7.85546875" style="2" customWidth="1"/>
    <col min="6156" max="6156" width="2.5703125" style="2" customWidth="1"/>
    <col min="6157" max="6157" width="8.85546875" style="2" customWidth="1"/>
    <col min="6158" max="6158" width="2.42578125" style="2" customWidth="1"/>
    <col min="6159" max="6159" width="9.140625" style="2"/>
    <col min="6160" max="6160" width="9" style="2" customWidth="1"/>
    <col min="6161" max="6161" width="4.140625" style="2" customWidth="1"/>
    <col min="6162" max="6162" width="8.42578125" style="2" customWidth="1"/>
    <col min="6163" max="6163" width="9.7109375" style="2" customWidth="1"/>
    <col min="6164" max="6164" width="2.5703125" style="2" customWidth="1"/>
    <col min="6165" max="6165" width="9.140625" style="2"/>
    <col min="6166" max="6166" width="8.28515625" style="2" customWidth="1"/>
    <col min="6167" max="6167" width="7.140625" style="2" customWidth="1"/>
    <col min="6168" max="6168" width="1" style="2" customWidth="1"/>
    <col min="6169" max="6400" width="9.140625" style="2"/>
    <col min="6401" max="6401" width="2.85546875" style="2" customWidth="1"/>
    <col min="6402" max="6402" width="22" style="2" customWidth="1"/>
    <col min="6403" max="6403" width="7.7109375" style="2" customWidth="1"/>
    <col min="6404" max="6404" width="4.140625" style="2" customWidth="1"/>
    <col min="6405" max="6406" width="3.5703125" style="2" customWidth="1"/>
    <col min="6407" max="6407" width="10.140625" style="2" customWidth="1"/>
    <col min="6408" max="6408" width="5.5703125" style="2" customWidth="1"/>
    <col min="6409" max="6409" width="16.42578125" style="2" customWidth="1"/>
    <col min="6410" max="6410" width="8.28515625" style="2" customWidth="1"/>
    <col min="6411" max="6411" width="7.85546875" style="2" customWidth="1"/>
    <col min="6412" max="6412" width="2.5703125" style="2" customWidth="1"/>
    <col min="6413" max="6413" width="8.85546875" style="2" customWidth="1"/>
    <col min="6414" max="6414" width="2.42578125" style="2" customWidth="1"/>
    <col min="6415" max="6415" width="9.140625" style="2"/>
    <col min="6416" max="6416" width="9" style="2" customWidth="1"/>
    <col min="6417" max="6417" width="4.140625" style="2" customWidth="1"/>
    <col min="6418" max="6418" width="8.42578125" style="2" customWidth="1"/>
    <col min="6419" max="6419" width="9.7109375" style="2" customWidth="1"/>
    <col min="6420" max="6420" width="2.5703125" style="2" customWidth="1"/>
    <col min="6421" max="6421" width="9.140625" style="2"/>
    <col min="6422" max="6422" width="8.28515625" style="2" customWidth="1"/>
    <col min="6423" max="6423" width="7.140625" style="2" customWidth="1"/>
    <col min="6424" max="6424" width="1" style="2" customWidth="1"/>
    <col min="6425" max="6656" width="9.140625" style="2"/>
    <col min="6657" max="6657" width="2.85546875" style="2" customWidth="1"/>
    <col min="6658" max="6658" width="22" style="2" customWidth="1"/>
    <col min="6659" max="6659" width="7.7109375" style="2" customWidth="1"/>
    <col min="6660" max="6660" width="4.140625" style="2" customWidth="1"/>
    <col min="6661" max="6662" width="3.5703125" style="2" customWidth="1"/>
    <col min="6663" max="6663" width="10.140625" style="2" customWidth="1"/>
    <col min="6664" max="6664" width="5.5703125" style="2" customWidth="1"/>
    <col min="6665" max="6665" width="16.42578125" style="2" customWidth="1"/>
    <col min="6666" max="6666" width="8.28515625" style="2" customWidth="1"/>
    <col min="6667" max="6667" width="7.85546875" style="2" customWidth="1"/>
    <col min="6668" max="6668" width="2.5703125" style="2" customWidth="1"/>
    <col min="6669" max="6669" width="8.85546875" style="2" customWidth="1"/>
    <col min="6670" max="6670" width="2.42578125" style="2" customWidth="1"/>
    <col min="6671" max="6671" width="9.140625" style="2"/>
    <col min="6672" max="6672" width="9" style="2" customWidth="1"/>
    <col min="6673" max="6673" width="4.140625" style="2" customWidth="1"/>
    <col min="6674" max="6674" width="8.42578125" style="2" customWidth="1"/>
    <col min="6675" max="6675" width="9.7109375" style="2" customWidth="1"/>
    <col min="6676" max="6676" width="2.5703125" style="2" customWidth="1"/>
    <col min="6677" max="6677" width="9.140625" style="2"/>
    <col min="6678" max="6678" width="8.28515625" style="2" customWidth="1"/>
    <col min="6679" max="6679" width="7.140625" style="2" customWidth="1"/>
    <col min="6680" max="6680" width="1" style="2" customWidth="1"/>
    <col min="6681" max="6912" width="9.140625" style="2"/>
    <col min="6913" max="6913" width="2.85546875" style="2" customWidth="1"/>
    <col min="6914" max="6914" width="22" style="2" customWidth="1"/>
    <col min="6915" max="6915" width="7.7109375" style="2" customWidth="1"/>
    <col min="6916" max="6916" width="4.140625" style="2" customWidth="1"/>
    <col min="6917" max="6918" width="3.5703125" style="2" customWidth="1"/>
    <col min="6919" max="6919" width="10.140625" style="2" customWidth="1"/>
    <col min="6920" max="6920" width="5.5703125" style="2" customWidth="1"/>
    <col min="6921" max="6921" width="16.42578125" style="2" customWidth="1"/>
    <col min="6922" max="6922" width="8.28515625" style="2" customWidth="1"/>
    <col min="6923" max="6923" width="7.85546875" style="2" customWidth="1"/>
    <col min="6924" max="6924" width="2.5703125" style="2" customWidth="1"/>
    <col min="6925" max="6925" width="8.85546875" style="2" customWidth="1"/>
    <col min="6926" max="6926" width="2.42578125" style="2" customWidth="1"/>
    <col min="6927" max="6927" width="9.140625" style="2"/>
    <col min="6928" max="6928" width="9" style="2" customWidth="1"/>
    <col min="6929" max="6929" width="4.140625" style="2" customWidth="1"/>
    <col min="6930" max="6930" width="8.42578125" style="2" customWidth="1"/>
    <col min="6931" max="6931" width="9.7109375" style="2" customWidth="1"/>
    <col min="6932" max="6932" width="2.5703125" style="2" customWidth="1"/>
    <col min="6933" max="6933" width="9.140625" style="2"/>
    <col min="6934" max="6934" width="8.28515625" style="2" customWidth="1"/>
    <col min="6935" max="6935" width="7.140625" style="2" customWidth="1"/>
    <col min="6936" max="6936" width="1" style="2" customWidth="1"/>
    <col min="6937" max="7168" width="9.140625" style="2"/>
    <col min="7169" max="7169" width="2.85546875" style="2" customWidth="1"/>
    <col min="7170" max="7170" width="22" style="2" customWidth="1"/>
    <col min="7171" max="7171" width="7.7109375" style="2" customWidth="1"/>
    <col min="7172" max="7172" width="4.140625" style="2" customWidth="1"/>
    <col min="7173" max="7174" width="3.5703125" style="2" customWidth="1"/>
    <col min="7175" max="7175" width="10.140625" style="2" customWidth="1"/>
    <col min="7176" max="7176" width="5.5703125" style="2" customWidth="1"/>
    <col min="7177" max="7177" width="16.42578125" style="2" customWidth="1"/>
    <col min="7178" max="7178" width="8.28515625" style="2" customWidth="1"/>
    <col min="7179" max="7179" width="7.85546875" style="2" customWidth="1"/>
    <col min="7180" max="7180" width="2.5703125" style="2" customWidth="1"/>
    <col min="7181" max="7181" width="8.85546875" style="2" customWidth="1"/>
    <col min="7182" max="7182" width="2.42578125" style="2" customWidth="1"/>
    <col min="7183" max="7183" width="9.140625" style="2"/>
    <col min="7184" max="7184" width="9" style="2" customWidth="1"/>
    <col min="7185" max="7185" width="4.140625" style="2" customWidth="1"/>
    <col min="7186" max="7186" width="8.42578125" style="2" customWidth="1"/>
    <col min="7187" max="7187" width="9.7109375" style="2" customWidth="1"/>
    <col min="7188" max="7188" width="2.5703125" style="2" customWidth="1"/>
    <col min="7189" max="7189" width="9.140625" style="2"/>
    <col min="7190" max="7190" width="8.28515625" style="2" customWidth="1"/>
    <col min="7191" max="7191" width="7.140625" style="2" customWidth="1"/>
    <col min="7192" max="7192" width="1" style="2" customWidth="1"/>
    <col min="7193" max="7424" width="9.140625" style="2"/>
    <col min="7425" max="7425" width="2.85546875" style="2" customWidth="1"/>
    <col min="7426" max="7426" width="22" style="2" customWidth="1"/>
    <col min="7427" max="7427" width="7.7109375" style="2" customWidth="1"/>
    <col min="7428" max="7428" width="4.140625" style="2" customWidth="1"/>
    <col min="7429" max="7430" width="3.5703125" style="2" customWidth="1"/>
    <col min="7431" max="7431" width="10.140625" style="2" customWidth="1"/>
    <col min="7432" max="7432" width="5.5703125" style="2" customWidth="1"/>
    <col min="7433" max="7433" width="16.42578125" style="2" customWidth="1"/>
    <col min="7434" max="7434" width="8.28515625" style="2" customWidth="1"/>
    <col min="7435" max="7435" width="7.85546875" style="2" customWidth="1"/>
    <col min="7436" max="7436" width="2.5703125" style="2" customWidth="1"/>
    <col min="7437" max="7437" width="8.85546875" style="2" customWidth="1"/>
    <col min="7438" max="7438" width="2.42578125" style="2" customWidth="1"/>
    <col min="7439" max="7439" width="9.140625" style="2"/>
    <col min="7440" max="7440" width="9" style="2" customWidth="1"/>
    <col min="7441" max="7441" width="4.140625" style="2" customWidth="1"/>
    <col min="7442" max="7442" width="8.42578125" style="2" customWidth="1"/>
    <col min="7443" max="7443" width="9.7109375" style="2" customWidth="1"/>
    <col min="7444" max="7444" width="2.5703125" style="2" customWidth="1"/>
    <col min="7445" max="7445" width="9.140625" style="2"/>
    <col min="7446" max="7446" width="8.28515625" style="2" customWidth="1"/>
    <col min="7447" max="7447" width="7.140625" style="2" customWidth="1"/>
    <col min="7448" max="7448" width="1" style="2" customWidth="1"/>
    <col min="7449" max="7680" width="9.140625" style="2"/>
    <col min="7681" max="7681" width="2.85546875" style="2" customWidth="1"/>
    <col min="7682" max="7682" width="22" style="2" customWidth="1"/>
    <col min="7683" max="7683" width="7.7109375" style="2" customWidth="1"/>
    <col min="7684" max="7684" width="4.140625" style="2" customWidth="1"/>
    <col min="7685" max="7686" width="3.5703125" style="2" customWidth="1"/>
    <col min="7687" max="7687" width="10.140625" style="2" customWidth="1"/>
    <col min="7688" max="7688" width="5.5703125" style="2" customWidth="1"/>
    <col min="7689" max="7689" width="16.42578125" style="2" customWidth="1"/>
    <col min="7690" max="7690" width="8.28515625" style="2" customWidth="1"/>
    <col min="7691" max="7691" width="7.85546875" style="2" customWidth="1"/>
    <col min="7692" max="7692" width="2.5703125" style="2" customWidth="1"/>
    <col min="7693" max="7693" width="8.85546875" style="2" customWidth="1"/>
    <col min="7694" max="7694" width="2.42578125" style="2" customWidth="1"/>
    <col min="7695" max="7695" width="9.140625" style="2"/>
    <col min="7696" max="7696" width="9" style="2" customWidth="1"/>
    <col min="7697" max="7697" width="4.140625" style="2" customWidth="1"/>
    <col min="7698" max="7698" width="8.42578125" style="2" customWidth="1"/>
    <col min="7699" max="7699" width="9.7109375" style="2" customWidth="1"/>
    <col min="7700" max="7700" width="2.5703125" style="2" customWidth="1"/>
    <col min="7701" max="7701" width="9.140625" style="2"/>
    <col min="7702" max="7702" width="8.28515625" style="2" customWidth="1"/>
    <col min="7703" max="7703" width="7.140625" style="2" customWidth="1"/>
    <col min="7704" max="7704" width="1" style="2" customWidth="1"/>
    <col min="7705" max="7936" width="9.140625" style="2"/>
    <col min="7937" max="7937" width="2.85546875" style="2" customWidth="1"/>
    <col min="7938" max="7938" width="22" style="2" customWidth="1"/>
    <col min="7939" max="7939" width="7.7109375" style="2" customWidth="1"/>
    <col min="7940" max="7940" width="4.140625" style="2" customWidth="1"/>
    <col min="7941" max="7942" width="3.5703125" style="2" customWidth="1"/>
    <col min="7943" max="7943" width="10.140625" style="2" customWidth="1"/>
    <col min="7944" max="7944" width="5.5703125" style="2" customWidth="1"/>
    <col min="7945" max="7945" width="16.42578125" style="2" customWidth="1"/>
    <col min="7946" max="7946" width="8.28515625" style="2" customWidth="1"/>
    <col min="7947" max="7947" width="7.85546875" style="2" customWidth="1"/>
    <col min="7948" max="7948" width="2.5703125" style="2" customWidth="1"/>
    <col min="7949" max="7949" width="8.85546875" style="2" customWidth="1"/>
    <col min="7950" max="7950" width="2.42578125" style="2" customWidth="1"/>
    <col min="7951" max="7951" width="9.140625" style="2"/>
    <col min="7952" max="7952" width="9" style="2" customWidth="1"/>
    <col min="7953" max="7953" width="4.140625" style="2" customWidth="1"/>
    <col min="7954" max="7954" width="8.42578125" style="2" customWidth="1"/>
    <col min="7955" max="7955" width="9.7109375" style="2" customWidth="1"/>
    <col min="7956" max="7956" width="2.5703125" style="2" customWidth="1"/>
    <col min="7957" max="7957" width="9.140625" style="2"/>
    <col min="7958" max="7958" width="8.28515625" style="2" customWidth="1"/>
    <col min="7959" max="7959" width="7.140625" style="2" customWidth="1"/>
    <col min="7960" max="7960" width="1" style="2" customWidth="1"/>
    <col min="7961" max="8192" width="9.140625" style="2"/>
    <col min="8193" max="8193" width="2.85546875" style="2" customWidth="1"/>
    <col min="8194" max="8194" width="22" style="2" customWidth="1"/>
    <col min="8195" max="8195" width="7.7109375" style="2" customWidth="1"/>
    <col min="8196" max="8196" width="4.140625" style="2" customWidth="1"/>
    <col min="8197" max="8198" width="3.5703125" style="2" customWidth="1"/>
    <col min="8199" max="8199" width="10.140625" style="2" customWidth="1"/>
    <col min="8200" max="8200" width="5.5703125" style="2" customWidth="1"/>
    <col min="8201" max="8201" width="16.42578125" style="2" customWidth="1"/>
    <col min="8202" max="8202" width="8.28515625" style="2" customWidth="1"/>
    <col min="8203" max="8203" width="7.85546875" style="2" customWidth="1"/>
    <col min="8204" max="8204" width="2.5703125" style="2" customWidth="1"/>
    <col min="8205" max="8205" width="8.85546875" style="2" customWidth="1"/>
    <col min="8206" max="8206" width="2.42578125" style="2" customWidth="1"/>
    <col min="8207" max="8207" width="9.140625" style="2"/>
    <col min="8208" max="8208" width="9" style="2" customWidth="1"/>
    <col min="8209" max="8209" width="4.140625" style="2" customWidth="1"/>
    <col min="8210" max="8210" width="8.42578125" style="2" customWidth="1"/>
    <col min="8211" max="8211" width="9.7109375" style="2" customWidth="1"/>
    <col min="8212" max="8212" width="2.5703125" style="2" customWidth="1"/>
    <col min="8213" max="8213" width="9.140625" style="2"/>
    <col min="8214" max="8214" width="8.28515625" style="2" customWidth="1"/>
    <col min="8215" max="8215" width="7.140625" style="2" customWidth="1"/>
    <col min="8216" max="8216" width="1" style="2" customWidth="1"/>
    <col min="8217" max="8448" width="9.140625" style="2"/>
    <col min="8449" max="8449" width="2.85546875" style="2" customWidth="1"/>
    <col min="8450" max="8450" width="22" style="2" customWidth="1"/>
    <col min="8451" max="8451" width="7.7109375" style="2" customWidth="1"/>
    <col min="8452" max="8452" width="4.140625" style="2" customWidth="1"/>
    <col min="8453" max="8454" width="3.5703125" style="2" customWidth="1"/>
    <col min="8455" max="8455" width="10.140625" style="2" customWidth="1"/>
    <col min="8456" max="8456" width="5.5703125" style="2" customWidth="1"/>
    <col min="8457" max="8457" width="16.42578125" style="2" customWidth="1"/>
    <col min="8458" max="8458" width="8.28515625" style="2" customWidth="1"/>
    <col min="8459" max="8459" width="7.85546875" style="2" customWidth="1"/>
    <col min="8460" max="8460" width="2.5703125" style="2" customWidth="1"/>
    <col min="8461" max="8461" width="8.85546875" style="2" customWidth="1"/>
    <col min="8462" max="8462" width="2.42578125" style="2" customWidth="1"/>
    <col min="8463" max="8463" width="9.140625" style="2"/>
    <col min="8464" max="8464" width="9" style="2" customWidth="1"/>
    <col min="8465" max="8465" width="4.140625" style="2" customWidth="1"/>
    <col min="8466" max="8466" width="8.42578125" style="2" customWidth="1"/>
    <col min="8467" max="8467" width="9.7109375" style="2" customWidth="1"/>
    <col min="8468" max="8468" width="2.5703125" style="2" customWidth="1"/>
    <col min="8469" max="8469" width="9.140625" style="2"/>
    <col min="8470" max="8470" width="8.28515625" style="2" customWidth="1"/>
    <col min="8471" max="8471" width="7.140625" style="2" customWidth="1"/>
    <col min="8472" max="8472" width="1" style="2" customWidth="1"/>
    <col min="8473" max="8704" width="9.140625" style="2"/>
    <col min="8705" max="8705" width="2.85546875" style="2" customWidth="1"/>
    <col min="8706" max="8706" width="22" style="2" customWidth="1"/>
    <col min="8707" max="8707" width="7.7109375" style="2" customWidth="1"/>
    <col min="8708" max="8708" width="4.140625" style="2" customWidth="1"/>
    <col min="8709" max="8710" width="3.5703125" style="2" customWidth="1"/>
    <col min="8711" max="8711" width="10.140625" style="2" customWidth="1"/>
    <col min="8712" max="8712" width="5.5703125" style="2" customWidth="1"/>
    <col min="8713" max="8713" width="16.42578125" style="2" customWidth="1"/>
    <col min="8714" max="8714" width="8.28515625" style="2" customWidth="1"/>
    <col min="8715" max="8715" width="7.85546875" style="2" customWidth="1"/>
    <col min="8716" max="8716" width="2.5703125" style="2" customWidth="1"/>
    <col min="8717" max="8717" width="8.85546875" style="2" customWidth="1"/>
    <col min="8718" max="8718" width="2.42578125" style="2" customWidth="1"/>
    <col min="8719" max="8719" width="9.140625" style="2"/>
    <col min="8720" max="8720" width="9" style="2" customWidth="1"/>
    <col min="8721" max="8721" width="4.140625" style="2" customWidth="1"/>
    <col min="8722" max="8722" width="8.42578125" style="2" customWidth="1"/>
    <col min="8723" max="8723" width="9.7109375" style="2" customWidth="1"/>
    <col min="8724" max="8724" width="2.5703125" style="2" customWidth="1"/>
    <col min="8725" max="8725" width="9.140625" style="2"/>
    <col min="8726" max="8726" width="8.28515625" style="2" customWidth="1"/>
    <col min="8727" max="8727" width="7.140625" style="2" customWidth="1"/>
    <col min="8728" max="8728" width="1" style="2" customWidth="1"/>
    <col min="8729" max="8960" width="9.140625" style="2"/>
    <col min="8961" max="8961" width="2.85546875" style="2" customWidth="1"/>
    <col min="8962" max="8962" width="22" style="2" customWidth="1"/>
    <col min="8963" max="8963" width="7.7109375" style="2" customWidth="1"/>
    <col min="8964" max="8964" width="4.140625" style="2" customWidth="1"/>
    <col min="8965" max="8966" width="3.5703125" style="2" customWidth="1"/>
    <col min="8967" max="8967" width="10.140625" style="2" customWidth="1"/>
    <col min="8968" max="8968" width="5.5703125" style="2" customWidth="1"/>
    <col min="8969" max="8969" width="16.42578125" style="2" customWidth="1"/>
    <col min="8970" max="8970" width="8.28515625" style="2" customWidth="1"/>
    <col min="8971" max="8971" width="7.85546875" style="2" customWidth="1"/>
    <col min="8972" max="8972" width="2.5703125" style="2" customWidth="1"/>
    <col min="8973" max="8973" width="8.85546875" style="2" customWidth="1"/>
    <col min="8974" max="8974" width="2.42578125" style="2" customWidth="1"/>
    <col min="8975" max="8975" width="9.140625" style="2"/>
    <col min="8976" max="8976" width="9" style="2" customWidth="1"/>
    <col min="8977" max="8977" width="4.140625" style="2" customWidth="1"/>
    <col min="8978" max="8978" width="8.42578125" style="2" customWidth="1"/>
    <col min="8979" max="8979" width="9.7109375" style="2" customWidth="1"/>
    <col min="8980" max="8980" width="2.5703125" style="2" customWidth="1"/>
    <col min="8981" max="8981" width="9.140625" style="2"/>
    <col min="8982" max="8982" width="8.28515625" style="2" customWidth="1"/>
    <col min="8983" max="8983" width="7.140625" style="2" customWidth="1"/>
    <col min="8984" max="8984" width="1" style="2" customWidth="1"/>
    <col min="8985" max="9216" width="9.140625" style="2"/>
    <col min="9217" max="9217" width="2.85546875" style="2" customWidth="1"/>
    <col min="9218" max="9218" width="22" style="2" customWidth="1"/>
    <col min="9219" max="9219" width="7.7109375" style="2" customWidth="1"/>
    <col min="9220" max="9220" width="4.140625" style="2" customWidth="1"/>
    <col min="9221" max="9222" width="3.5703125" style="2" customWidth="1"/>
    <col min="9223" max="9223" width="10.140625" style="2" customWidth="1"/>
    <col min="9224" max="9224" width="5.5703125" style="2" customWidth="1"/>
    <col min="9225" max="9225" width="16.42578125" style="2" customWidth="1"/>
    <col min="9226" max="9226" width="8.28515625" style="2" customWidth="1"/>
    <col min="9227" max="9227" width="7.85546875" style="2" customWidth="1"/>
    <col min="9228" max="9228" width="2.5703125" style="2" customWidth="1"/>
    <col min="9229" max="9229" width="8.85546875" style="2" customWidth="1"/>
    <col min="9230" max="9230" width="2.42578125" style="2" customWidth="1"/>
    <col min="9231" max="9231" width="9.140625" style="2"/>
    <col min="9232" max="9232" width="9" style="2" customWidth="1"/>
    <col min="9233" max="9233" width="4.140625" style="2" customWidth="1"/>
    <col min="9234" max="9234" width="8.42578125" style="2" customWidth="1"/>
    <col min="9235" max="9235" width="9.7109375" style="2" customWidth="1"/>
    <col min="9236" max="9236" width="2.5703125" style="2" customWidth="1"/>
    <col min="9237" max="9237" width="9.140625" style="2"/>
    <col min="9238" max="9238" width="8.28515625" style="2" customWidth="1"/>
    <col min="9239" max="9239" width="7.140625" style="2" customWidth="1"/>
    <col min="9240" max="9240" width="1" style="2" customWidth="1"/>
    <col min="9241" max="9472" width="9.140625" style="2"/>
    <col min="9473" max="9473" width="2.85546875" style="2" customWidth="1"/>
    <col min="9474" max="9474" width="22" style="2" customWidth="1"/>
    <col min="9475" max="9475" width="7.7109375" style="2" customWidth="1"/>
    <col min="9476" max="9476" width="4.140625" style="2" customWidth="1"/>
    <col min="9477" max="9478" width="3.5703125" style="2" customWidth="1"/>
    <col min="9479" max="9479" width="10.140625" style="2" customWidth="1"/>
    <col min="9480" max="9480" width="5.5703125" style="2" customWidth="1"/>
    <col min="9481" max="9481" width="16.42578125" style="2" customWidth="1"/>
    <col min="9482" max="9482" width="8.28515625" style="2" customWidth="1"/>
    <col min="9483" max="9483" width="7.85546875" style="2" customWidth="1"/>
    <col min="9484" max="9484" width="2.5703125" style="2" customWidth="1"/>
    <col min="9485" max="9485" width="8.85546875" style="2" customWidth="1"/>
    <col min="9486" max="9486" width="2.42578125" style="2" customWidth="1"/>
    <col min="9487" max="9487" width="9.140625" style="2"/>
    <col min="9488" max="9488" width="9" style="2" customWidth="1"/>
    <col min="9489" max="9489" width="4.140625" style="2" customWidth="1"/>
    <col min="9490" max="9490" width="8.42578125" style="2" customWidth="1"/>
    <col min="9491" max="9491" width="9.7109375" style="2" customWidth="1"/>
    <col min="9492" max="9492" width="2.5703125" style="2" customWidth="1"/>
    <col min="9493" max="9493" width="9.140625" style="2"/>
    <col min="9494" max="9494" width="8.28515625" style="2" customWidth="1"/>
    <col min="9495" max="9495" width="7.140625" style="2" customWidth="1"/>
    <col min="9496" max="9496" width="1" style="2" customWidth="1"/>
    <col min="9497" max="9728" width="9.140625" style="2"/>
    <col min="9729" max="9729" width="2.85546875" style="2" customWidth="1"/>
    <col min="9730" max="9730" width="22" style="2" customWidth="1"/>
    <col min="9731" max="9731" width="7.7109375" style="2" customWidth="1"/>
    <col min="9732" max="9732" width="4.140625" style="2" customWidth="1"/>
    <col min="9733" max="9734" width="3.5703125" style="2" customWidth="1"/>
    <col min="9735" max="9735" width="10.140625" style="2" customWidth="1"/>
    <col min="9736" max="9736" width="5.5703125" style="2" customWidth="1"/>
    <col min="9737" max="9737" width="16.42578125" style="2" customWidth="1"/>
    <col min="9738" max="9738" width="8.28515625" style="2" customWidth="1"/>
    <col min="9739" max="9739" width="7.85546875" style="2" customWidth="1"/>
    <col min="9740" max="9740" width="2.5703125" style="2" customWidth="1"/>
    <col min="9741" max="9741" width="8.85546875" style="2" customWidth="1"/>
    <col min="9742" max="9742" width="2.42578125" style="2" customWidth="1"/>
    <col min="9743" max="9743" width="9.140625" style="2"/>
    <col min="9744" max="9744" width="9" style="2" customWidth="1"/>
    <col min="9745" max="9745" width="4.140625" style="2" customWidth="1"/>
    <col min="9746" max="9746" width="8.42578125" style="2" customWidth="1"/>
    <col min="9747" max="9747" width="9.7109375" style="2" customWidth="1"/>
    <col min="9748" max="9748" width="2.5703125" style="2" customWidth="1"/>
    <col min="9749" max="9749" width="9.140625" style="2"/>
    <col min="9750" max="9750" width="8.28515625" style="2" customWidth="1"/>
    <col min="9751" max="9751" width="7.140625" style="2" customWidth="1"/>
    <col min="9752" max="9752" width="1" style="2" customWidth="1"/>
    <col min="9753" max="9984" width="9.140625" style="2"/>
    <col min="9985" max="9985" width="2.85546875" style="2" customWidth="1"/>
    <col min="9986" max="9986" width="22" style="2" customWidth="1"/>
    <col min="9987" max="9987" width="7.7109375" style="2" customWidth="1"/>
    <col min="9988" max="9988" width="4.140625" style="2" customWidth="1"/>
    <col min="9989" max="9990" width="3.5703125" style="2" customWidth="1"/>
    <col min="9991" max="9991" width="10.140625" style="2" customWidth="1"/>
    <col min="9992" max="9992" width="5.5703125" style="2" customWidth="1"/>
    <col min="9993" max="9993" width="16.42578125" style="2" customWidth="1"/>
    <col min="9994" max="9994" width="8.28515625" style="2" customWidth="1"/>
    <col min="9995" max="9995" width="7.85546875" style="2" customWidth="1"/>
    <col min="9996" max="9996" width="2.5703125" style="2" customWidth="1"/>
    <col min="9997" max="9997" width="8.85546875" style="2" customWidth="1"/>
    <col min="9998" max="9998" width="2.42578125" style="2" customWidth="1"/>
    <col min="9999" max="9999" width="9.140625" style="2"/>
    <col min="10000" max="10000" width="9" style="2" customWidth="1"/>
    <col min="10001" max="10001" width="4.140625" style="2" customWidth="1"/>
    <col min="10002" max="10002" width="8.42578125" style="2" customWidth="1"/>
    <col min="10003" max="10003" width="9.7109375" style="2" customWidth="1"/>
    <col min="10004" max="10004" width="2.5703125" style="2" customWidth="1"/>
    <col min="10005" max="10005" width="9.140625" style="2"/>
    <col min="10006" max="10006" width="8.28515625" style="2" customWidth="1"/>
    <col min="10007" max="10007" width="7.140625" style="2" customWidth="1"/>
    <col min="10008" max="10008" width="1" style="2" customWidth="1"/>
    <col min="10009" max="10240" width="9.140625" style="2"/>
    <col min="10241" max="10241" width="2.85546875" style="2" customWidth="1"/>
    <col min="10242" max="10242" width="22" style="2" customWidth="1"/>
    <col min="10243" max="10243" width="7.7109375" style="2" customWidth="1"/>
    <col min="10244" max="10244" width="4.140625" style="2" customWidth="1"/>
    <col min="10245" max="10246" width="3.5703125" style="2" customWidth="1"/>
    <col min="10247" max="10247" width="10.140625" style="2" customWidth="1"/>
    <col min="10248" max="10248" width="5.5703125" style="2" customWidth="1"/>
    <col min="10249" max="10249" width="16.42578125" style="2" customWidth="1"/>
    <col min="10250" max="10250" width="8.28515625" style="2" customWidth="1"/>
    <col min="10251" max="10251" width="7.85546875" style="2" customWidth="1"/>
    <col min="10252" max="10252" width="2.5703125" style="2" customWidth="1"/>
    <col min="10253" max="10253" width="8.85546875" style="2" customWidth="1"/>
    <col min="10254" max="10254" width="2.42578125" style="2" customWidth="1"/>
    <col min="10255" max="10255" width="9.140625" style="2"/>
    <col min="10256" max="10256" width="9" style="2" customWidth="1"/>
    <col min="10257" max="10257" width="4.140625" style="2" customWidth="1"/>
    <col min="10258" max="10258" width="8.42578125" style="2" customWidth="1"/>
    <col min="10259" max="10259" width="9.7109375" style="2" customWidth="1"/>
    <col min="10260" max="10260" width="2.5703125" style="2" customWidth="1"/>
    <col min="10261" max="10261" width="9.140625" style="2"/>
    <col min="10262" max="10262" width="8.28515625" style="2" customWidth="1"/>
    <col min="10263" max="10263" width="7.140625" style="2" customWidth="1"/>
    <col min="10264" max="10264" width="1" style="2" customWidth="1"/>
    <col min="10265" max="10496" width="9.140625" style="2"/>
    <col min="10497" max="10497" width="2.85546875" style="2" customWidth="1"/>
    <col min="10498" max="10498" width="22" style="2" customWidth="1"/>
    <col min="10499" max="10499" width="7.7109375" style="2" customWidth="1"/>
    <col min="10500" max="10500" width="4.140625" style="2" customWidth="1"/>
    <col min="10501" max="10502" width="3.5703125" style="2" customWidth="1"/>
    <col min="10503" max="10503" width="10.140625" style="2" customWidth="1"/>
    <col min="10504" max="10504" width="5.5703125" style="2" customWidth="1"/>
    <col min="10505" max="10505" width="16.42578125" style="2" customWidth="1"/>
    <col min="10506" max="10506" width="8.28515625" style="2" customWidth="1"/>
    <col min="10507" max="10507" width="7.85546875" style="2" customWidth="1"/>
    <col min="10508" max="10508" width="2.5703125" style="2" customWidth="1"/>
    <col min="10509" max="10509" width="8.85546875" style="2" customWidth="1"/>
    <col min="10510" max="10510" width="2.42578125" style="2" customWidth="1"/>
    <col min="10511" max="10511" width="9.140625" style="2"/>
    <col min="10512" max="10512" width="9" style="2" customWidth="1"/>
    <col min="10513" max="10513" width="4.140625" style="2" customWidth="1"/>
    <col min="10514" max="10514" width="8.42578125" style="2" customWidth="1"/>
    <col min="10515" max="10515" width="9.7109375" style="2" customWidth="1"/>
    <col min="10516" max="10516" width="2.5703125" style="2" customWidth="1"/>
    <col min="10517" max="10517" width="9.140625" style="2"/>
    <col min="10518" max="10518" width="8.28515625" style="2" customWidth="1"/>
    <col min="10519" max="10519" width="7.140625" style="2" customWidth="1"/>
    <col min="10520" max="10520" width="1" style="2" customWidth="1"/>
    <col min="10521" max="10752" width="9.140625" style="2"/>
    <col min="10753" max="10753" width="2.85546875" style="2" customWidth="1"/>
    <col min="10754" max="10754" width="22" style="2" customWidth="1"/>
    <col min="10755" max="10755" width="7.7109375" style="2" customWidth="1"/>
    <col min="10756" max="10756" width="4.140625" style="2" customWidth="1"/>
    <col min="10757" max="10758" width="3.5703125" style="2" customWidth="1"/>
    <col min="10759" max="10759" width="10.140625" style="2" customWidth="1"/>
    <col min="10760" max="10760" width="5.5703125" style="2" customWidth="1"/>
    <col min="10761" max="10761" width="16.42578125" style="2" customWidth="1"/>
    <col min="10762" max="10762" width="8.28515625" style="2" customWidth="1"/>
    <col min="10763" max="10763" width="7.85546875" style="2" customWidth="1"/>
    <col min="10764" max="10764" width="2.5703125" style="2" customWidth="1"/>
    <col min="10765" max="10765" width="8.85546875" style="2" customWidth="1"/>
    <col min="10766" max="10766" width="2.42578125" style="2" customWidth="1"/>
    <col min="10767" max="10767" width="9.140625" style="2"/>
    <col min="10768" max="10768" width="9" style="2" customWidth="1"/>
    <col min="10769" max="10769" width="4.140625" style="2" customWidth="1"/>
    <col min="10770" max="10770" width="8.42578125" style="2" customWidth="1"/>
    <col min="10771" max="10771" width="9.7109375" style="2" customWidth="1"/>
    <col min="10772" max="10772" width="2.5703125" style="2" customWidth="1"/>
    <col min="10773" max="10773" width="9.140625" style="2"/>
    <col min="10774" max="10774" width="8.28515625" style="2" customWidth="1"/>
    <col min="10775" max="10775" width="7.140625" style="2" customWidth="1"/>
    <col min="10776" max="10776" width="1" style="2" customWidth="1"/>
    <col min="10777" max="11008" width="9.140625" style="2"/>
    <col min="11009" max="11009" width="2.85546875" style="2" customWidth="1"/>
    <col min="11010" max="11010" width="22" style="2" customWidth="1"/>
    <col min="11011" max="11011" width="7.7109375" style="2" customWidth="1"/>
    <col min="11012" max="11012" width="4.140625" style="2" customWidth="1"/>
    <col min="11013" max="11014" width="3.5703125" style="2" customWidth="1"/>
    <col min="11015" max="11015" width="10.140625" style="2" customWidth="1"/>
    <col min="11016" max="11016" width="5.5703125" style="2" customWidth="1"/>
    <col min="11017" max="11017" width="16.42578125" style="2" customWidth="1"/>
    <col min="11018" max="11018" width="8.28515625" style="2" customWidth="1"/>
    <col min="11019" max="11019" width="7.85546875" style="2" customWidth="1"/>
    <col min="11020" max="11020" width="2.5703125" style="2" customWidth="1"/>
    <col min="11021" max="11021" width="8.85546875" style="2" customWidth="1"/>
    <col min="11022" max="11022" width="2.42578125" style="2" customWidth="1"/>
    <col min="11023" max="11023" width="9.140625" style="2"/>
    <col min="11024" max="11024" width="9" style="2" customWidth="1"/>
    <col min="11025" max="11025" width="4.140625" style="2" customWidth="1"/>
    <col min="11026" max="11026" width="8.42578125" style="2" customWidth="1"/>
    <col min="11027" max="11027" width="9.7109375" style="2" customWidth="1"/>
    <col min="11028" max="11028" width="2.5703125" style="2" customWidth="1"/>
    <col min="11029" max="11029" width="9.140625" style="2"/>
    <col min="11030" max="11030" width="8.28515625" style="2" customWidth="1"/>
    <col min="11031" max="11031" width="7.140625" style="2" customWidth="1"/>
    <col min="11032" max="11032" width="1" style="2" customWidth="1"/>
    <col min="11033" max="11264" width="9.140625" style="2"/>
    <col min="11265" max="11265" width="2.85546875" style="2" customWidth="1"/>
    <col min="11266" max="11266" width="22" style="2" customWidth="1"/>
    <col min="11267" max="11267" width="7.7109375" style="2" customWidth="1"/>
    <col min="11268" max="11268" width="4.140625" style="2" customWidth="1"/>
    <col min="11269" max="11270" width="3.5703125" style="2" customWidth="1"/>
    <col min="11271" max="11271" width="10.140625" style="2" customWidth="1"/>
    <col min="11272" max="11272" width="5.5703125" style="2" customWidth="1"/>
    <col min="11273" max="11273" width="16.42578125" style="2" customWidth="1"/>
    <col min="11274" max="11274" width="8.28515625" style="2" customWidth="1"/>
    <col min="11275" max="11275" width="7.85546875" style="2" customWidth="1"/>
    <col min="11276" max="11276" width="2.5703125" style="2" customWidth="1"/>
    <col min="11277" max="11277" width="8.85546875" style="2" customWidth="1"/>
    <col min="11278" max="11278" width="2.42578125" style="2" customWidth="1"/>
    <col min="11279" max="11279" width="9.140625" style="2"/>
    <col min="11280" max="11280" width="9" style="2" customWidth="1"/>
    <col min="11281" max="11281" width="4.140625" style="2" customWidth="1"/>
    <col min="11282" max="11282" width="8.42578125" style="2" customWidth="1"/>
    <col min="11283" max="11283" width="9.7109375" style="2" customWidth="1"/>
    <col min="11284" max="11284" width="2.5703125" style="2" customWidth="1"/>
    <col min="11285" max="11285" width="9.140625" style="2"/>
    <col min="11286" max="11286" width="8.28515625" style="2" customWidth="1"/>
    <col min="11287" max="11287" width="7.140625" style="2" customWidth="1"/>
    <col min="11288" max="11288" width="1" style="2" customWidth="1"/>
    <col min="11289" max="11520" width="9.140625" style="2"/>
    <col min="11521" max="11521" width="2.85546875" style="2" customWidth="1"/>
    <col min="11522" max="11522" width="22" style="2" customWidth="1"/>
    <col min="11523" max="11523" width="7.7109375" style="2" customWidth="1"/>
    <col min="11524" max="11524" width="4.140625" style="2" customWidth="1"/>
    <col min="11525" max="11526" width="3.5703125" style="2" customWidth="1"/>
    <col min="11527" max="11527" width="10.140625" style="2" customWidth="1"/>
    <col min="11528" max="11528" width="5.5703125" style="2" customWidth="1"/>
    <col min="11529" max="11529" width="16.42578125" style="2" customWidth="1"/>
    <col min="11530" max="11530" width="8.28515625" style="2" customWidth="1"/>
    <col min="11531" max="11531" width="7.85546875" style="2" customWidth="1"/>
    <col min="11532" max="11532" width="2.5703125" style="2" customWidth="1"/>
    <col min="11533" max="11533" width="8.85546875" style="2" customWidth="1"/>
    <col min="11534" max="11534" width="2.42578125" style="2" customWidth="1"/>
    <col min="11535" max="11535" width="9.140625" style="2"/>
    <col min="11536" max="11536" width="9" style="2" customWidth="1"/>
    <col min="11537" max="11537" width="4.140625" style="2" customWidth="1"/>
    <col min="11538" max="11538" width="8.42578125" style="2" customWidth="1"/>
    <col min="11539" max="11539" width="9.7109375" style="2" customWidth="1"/>
    <col min="11540" max="11540" width="2.5703125" style="2" customWidth="1"/>
    <col min="11541" max="11541" width="9.140625" style="2"/>
    <col min="11542" max="11542" width="8.28515625" style="2" customWidth="1"/>
    <col min="11543" max="11543" width="7.140625" style="2" customWidth="1"/>
    <col min="11544" max="11544" width="1" style="2" customWidth="1"/>
    <col min="11545" max="11776" width="9.140625" style="2"/>
    <col min="11777" max="11777" width="2.85546875" style="2" customWidth="1"/>
    <col min="11778" max="11778" width="22" style="2" customWidth="1"/>
    <col min="11779" max="11779" width="7.7109375" style="2" customWidth="1"/>
    <col min="11780" max="11780" width="4.140625" style="2" customWidth="1"/>
    <col min="11781" max="11782" width="3.5703125" style="2" customWidth="1"/>
    <col min="11783" max="11783" width="10.140625" style="2" customWidth="1"/>
    <col min="11784" max="11784" width="5.5703125" style="2" customWidth="1"/>
    <col min="11785" max="11785" width="16.42578125" style="2" customWidth="1"/>
    <col min="11786" max="11786" width="8.28515625" style="2" customWidth="1"/>
    <col min="11787" max="11787" width="7.85546875" style="2" customWidth="1"/>
    <col min="11788" max="11788" width="2.5703125" style="2" customWidth="1"/>
    <col min="11789" max="11789" width="8.85546875" style="2" customWidth="1"/>
    <col min="11790" max="11790" width="2.42578125" style="2" customWidth="1"/>
    <col min="11791" max="11791" width="9.140625" style="2"/>
    <col min="11792" max="11792" width="9" style="2" customWidth="1"/>
    <col min="11793" max="11793" width="4.140625" style="2" customWidth="1"/>
    <col min="11794" max="11794" width="8.42578125" style="2" customWidth="1"/>
    <col min="11795" max="11795" width="9.7109375" style="2" customWidth="1"/>
    <col min="11796" max="11796" width="2.5703125" style="2" customWidth="1"/>
    <col min="11797" max="11797" width="9.140625" style="2"/>
    <col min="11798" max="11798" width="8.28515625" style="2" customWidth="1"/>
    <col min="11799" max="11799" width="7.140625" style="2" customWidth="1"/>
    <col min="11800" max="11800" width="1" style="2" customWidth="1"/>
    <col min="11801" max="12032" width="9.140625" style="2"/>
    <col min="12033" max="12033" width="2.85546875" style="2" customWidth="1"/>
    <col min="12034" max="12034" width="22" style="2" customWidth="1"/>
    <col min="12035" max="12035" width="7.7109375" style="2" customWidth="1"/>
    <col min="12036" max="12036" width="4.140625" style="2" customWidth="1"/>
    <col min="12037" max="12038" width="3.5703125" style="2" customWidth="1"/>
    <col min="12039" max="12039" width="10.140625" style="2" customWidth="1"/>
    <col min="12040" max="12040" width="5.5703125" style="2" customWidth="1"/>
    <col min="12041" max="12041" width="16.42578125" style="2" customWidth="1"/>
    <col min="12042" max="12042" width="8.28515625" style="2" customWidth="1"/>
    <col min="12043" max="12043" width="7.85546875" style="2" customWidth="1"/>
    <col min="12044" max="12044" width="2.5703125" style="2" customWidth="1"/>
    <col min="12045" max="12045" width="8.85546875" style="2" customWidth="1"/>
    <col min="12046" max="12046" width="2.42578125" style="2" customWidth="1"/>
    <col min="12047" max="12047" width="9.140625" style="2"/>
    <col min="12048" max="12048" width="9" style="2" customWidth="1"/>
    <col min="12049" max="12049" width="4.140625" style="2" customWidth="1"/>
    <col min="12050" max="12050" width="8.42578125" style="2" customWidth="1"/>
    <col min="12051" max="12051" width="9.7109375" style="2" customWidth="1"/>
    <col min="12052" max="12052" width="2.5703125" style="2" customWidth="1"/>
    <col min="12053" max="12053" width="9.140625" style="2"/>
    <col min="12054" max="12054" width="8.28515625" style="2" customWidth="1"/>
    <col min="12055" max="12055" width="7.140625" style="2" customWidth="1"/>
    <col min="12056" max="12056" width="1" style="2" customWidth="1"/>
    <col min="12057" max="12288" width="9.140625" style="2"/>
    <col min="12289" max="12289" width="2.85546875" style="2" customWidth="1"/>
    <col min="12290" max="12290" width="22" style="2" customWidth="1"/>
    <col min="12291" max="12291" width="7.7109375" style="2" customWidth="1"/>
    <col min="12292" max="12292" width="4.140625" style="2" customWidth="1"/>
    <col min="12293" max="12294" width="3.5703125" style="2" customWidth="1"/>
    <col min="12295" max="12295" width="10.140625" style="2" customWidth="1"/>
    <col min="12296" max="12296" width="5.5703125" style="2" customWidth="1"/>
    <col min="12297" max="12297" width="16.42578125" style="2" customWidth="1"/>
    <col min="12298" max="12298" width="8.28515625" style="2" customWidth="1"/>
    <col min="12299" max="12299" width="7.85546875" style="2" customWidth="1"/>
    <col min="12300" max="12300" width="2.5703125" style="2" customWidth="1"/>
    <col min="12301" max="12301" width="8.85546875" style="2" customWidth="1"/>
    <col min="12302" max="12302" width="2.42578125" style="2" customWidth="1"/>
    <col min="12303" max="12303" width="9.140625" style="2"/>
    <col min="12304" max="12304" width="9" style="2" customWidth="1"/>
    <col min="12305" max="12305" width="4.140625" style="2" customWidth="1"/>
    <col min="12306" max="12306" width="8.42578125" style="2" customWidth="1"/>
    <col min="12307" max="12307" width="9.7109375" style="2" customWidth="1"/>
    <col min="12308" max="12308" width="2.5703125" style="2" customWidth="1"/>
    <col min="12309" max="12309" width="9.140625" style="2"/>
    <col min="12310" max="12310" width="8.28515625" style="2" customWidth="1"/>
    <col min="12311" max="12311" width="7.140625" style="2" customWidth="1"/>
    <col min="12312" max="12312" width="1" style="2" customWidth="1"/>
    <col min="12313" max="12544" width="9.140625" style="2"/>
    <col min="12545" max="12545" width="2.85546875" style="2" customWidth="1"/>
    <col min="12546" max="12546" width="22" style="2" customWidth="1"/>
    <col min="12547" max="12547" width="7.7109375" style="2" customWidth="1"/>
    <col min="12548" max="12548" width="4.140625" style="2" customWidth="1"/>
    <col min="12549" max="12550" width="3.5703125" style="2" customWidth="1"/>
    <col min="12551" max="12551" width="10.140625" style="2" customWidth="1"/>
    <col min="12552" max="12552" width="5.5703125" style="2" customWidth="1"/>
    <col min="12553" max="12553" width="16.42578125" style="2" customWidth="1"/>
    <col min="12554" max="12554" width="8.28515625" style="2" customWidth="1"/>
    <col min="12555" max="12555" width="7.85546875" style="2" customWidth="1"/>
    <col min="12556" max="12556" width="2.5703125" style="2" customWidth="1"/>
    <col min="12557" max="12557" width="8.85546875" style="2" customWidth="1"/>
    <col min="12558" max="12558" width="2.42578125" style="2" customWidth="1"/>
    <col min="12559" max="12559" width="9.140625" style="2"/>
    <col min="12560" max="12560" width="9" style="2" customWidth="1"/>
    <col min="12561" max="12561" width="4.140625" style="2" customWidth="1"/>
    <col min="12562" max="12562" width="8.42578125" style="2" customWidth="1"/>
    <col min="12563" max="12563" width="9.7109375" style="2" customWidth="1"/>
    <col min="12564" max="12564" width="2.5703125" style="2" customWidth="1"/>
    <col min="12565" max="12565" width="9.140625" style="2"/>
    <col min="12566" max="12566" width="8.28515625" style="2" customWidth="1"/>
    <col min="12567" max="12567" width="7.140625" style="2" customWidth="1"/>
    <col min="12568" max="12568" width="1" style="2" customWidth="1"/>
    <col min="12569" max="12800" width="9.140625" style="2"/>
    <col min="12801" max="12801" width="2.85546875" style="2" customWidth="1"/>
    <col min="12802" max="12802" width="22" style="2" customWidth="1"/>
    <col min="12803" max="12803" width="7.7109375" style="2" customWidth="1"/>
    <col min="12804" max="12804" width="4.140625" style="2" customWidth="1"/>
    <col min="12805" max="12806" width="3.5703125" style="2" customWidth="1"/>
    <col min="12807" max="12807" width="10.140625" style="2" customWidth="1"/>
    <col min="12808" max="12808" width="5.5703125" style="2" customWidth="1"/>
    <col min="12809" max="12809" width="16.42578125" style="2" customWidth="1"/>
    <col min="12810" max="12810" width="8.28515625" style="2" customWidth="1"/>
    <col min="12811" max="12811" width="7.85546875" style="2" customWidth="1"/>
    <col min="12812" max="12812" width="2.5703125" style="2" customWidth="1"/>
    <col min="12813" max="12813" width="8.85546875" style="2" customWidth="1"/>
    <col min="12814" max="12814" width="2.42578125" style="2" customWidth="1"/>
    <col min="12815" max="12815" width="9.140625" style="2"/>
    <col min="12816" max="12816" width="9" style="2" customWidth="1"/>
    <col min="12817" max="12817" width="4.140625" style="2" customWidth="1"/>
    <col min="12818" max="12818" width="8.42578125" style="2" customWidth="1"/>
    <col min="12819" max="12819" width="9.7109375" style="2" customWidth="1"/>
    <col min="12820" max="12820" width="2.5703125" style="2" customWidth="1"/>
    <col min="12821" max="12821" width="9.140625" style="2"/>
    <col min="12822" max="12822" width="8.28515625" style="2" customWidth="1"/>
    <col min="12823" max="12823" width="7.140625" style="2" customWidth="1"/>
    <col min="12824" max="12824" width="1" style="2" customWidth="1"/>
    <col min="12825" max="13056" width="9.140625" style="2"/>
    <col min="13057" max="13057" width="2.85546875" style="2" customWidth="1"/>
    <col min="13058" max="13058" width="22" style="2" customWidth="1"/>
    <col min="13059" max="13059" width="7.7109375" style="2" customWidth="1"/>
    <col min="13060" max="13060" width="4.140625" style="2" customWidth="1"/>
    <col min="13061" max="13062" width="3.5703125" style="2" customWidth="1"/>
    <col min="13063" max="13063" width="10.140625" style="2" customWidth="1"/>
    <col min="13064" max="13064" width="5.5703125" style="2" customWidth="1"/>
    <col min="13065" max="13065" width="16.42578125" style="2" customWidth="1"/>
    <col min="13066" max="13066" width="8.28515625" style="2" customWidth="1"/>
    <col min="13067" max="13067" width="7.85546875" style="2" customWidth="1"/>
    <col min="13068" max="13068" width="2.5703125" style="2" customWidth="1"/>
    <col min="13069" max="13069" width="8.85546875" style="2" customWidth="1"/>
    <col min="13070" max="13070" width="2.42578125" style="2" customWidth="1"/>
    <col min="13071" max="13071" width="9.140625" style="2"/>
    <col min="13072" max="13072" width="9" style="2" customWidth="1"/>
    <col min="13073" max="13073" width="4.140625" style="2" customWidth="1"/>
    <col min="13074" max="13074" width="8.42578125" style="2" customWidth="1"/>
    <col min="13075" max="13075" width="9.7109375" style="2" customWidth="1"/>
    <col min="13076" max="13076" width="2.5703125" style="2" customWidth="1"/>
    <col min="13077" max="13077" width="9.140625" style="2"/>
    <col min="13078" max="13078" width="8.28515625" style="2" customWidth="1"/>
    <col min="13079" max="13079" width="7.140625" style="2" customWidth="1"/>
    <col min="13080" max="13080" width="1" style="2" customWidth="1"/>
    <col min="13081" max="13312" width="9.140625" style="2"/>
    <col min="13313" max="13313" width="2.85546875" style="2" customWidth="1"/>
    <col min="13314" max="13314" width="22" style="2" customWidth="1"/>
    <col min="13315" max="13315" width="7.7109375" style="2" customWidth="1"/>
    <col min="13316" max="13316" width="4.140625" style="2" customWidth="1"/>
    <col min="13317" max="13318" width="3.5703125" style="2" customWidth="1"/>
    <col min="13319" max="13319" width="10.140625" style="2" customWidth="1"/>
    <col min="13320" max="13320" width="5.5703125" style="2" customWidth="1"/>
    <col min="13321" max="13321" width="16.42578125" style="2" customWidth="1"/>
    <col min="13322" max="13322" width="8.28515625" style="2" customWidth="1"/>
    <col min="13323" max="13323" width="7.85546875" style="2" customWidth="1"/>
    <col min="13324" max="13324" width="2.5703125" style="2" customWidth="1"/>
    <col min="13325" max="13325" width="8.85546875" style="2" customWidth="1"/>
    <col min="13326" max="13326" width="2.42578125" style="2" customWidth="1"/>
    <col min="13327" max="13327" width="9.140625" style="2"/>
    <col min="13328" max="13328" width="9" style="2" customWidth="1"/>
    <col min="13329" max="13329" width="4.140625" style="2" customWidth="1"/>
    <col min="13330" max="13330" width="8.42578125" style="2" customWidth="1"/>
    <col min="13331" max="13331" width="9.7109375" style="2" customWidth="1"/>
    <col min="13332" max="13332" width="2.5703125" style="2" customWidth="1"/>
    <col min="13333" max="13333" width="9.140625" style="2"/>
    <col min="13334" max="13334" width="8.28515625" style="2" customWidth="1"/>
    <col min="13335" max="13335" width="7.140625" style="2" customWidth="1"/>
    <col min="13336" max="13336" width="1" style="2" customWidth="1"/>
    <col min="13337" max="13568" width="9.140625" style="2"/>
    <col min="13569" max="13569" width="2.85546875" style="2" customWidth="1"/>
    <col min="13570" max="13570" width="22" style="2" customWidth="1"/>
    <col min="13571" max="13571" width="7.7109375" style="2" customWidth="1"/>
    <col min="13572" max="13572" width="4.140625" style="2" customWidth="1"/>
    <col min="13573" max="13574" width="3.5703125" style="2" customWidth="1"/>
    <col min="13575" max="13575" width="10.140625" style="2" customWidth="1"/>
    <col min="13576" max="13576" width="5.5703125" style="2" customWidth="1"/>
    <col min="13577" max="13577" width="16.42578125" style="2" customWidth="1"/>
    <col min="13578" max="13578" width="8.28515625" style="2" customWidth="1"/>
    <col min="13579" max="13579" width="7.85546875" style="2" customWidth="1"/>
    <col min="13580" max="13580" width="2.5703125" style="2" customWidth="1"/>
    <col min="13581" max="13581" width="8.85546875" style="2" customWidth="1"/>
    <col min="13582" max="13582" width="2.42578125" style="2" customWidth="1"/>
    <col min="13583" max="13583" width="9.140625" style="2"/>
    <col min="13584" max="13584" width="9" style="2" customWidth="1"/>
    <col min="13585" max="13585" width="4.140625" style="2" customWidth="1"/>
    <col min="13586" max="13586" width="8.42578125" style="2" customWidth="1"/>
    <col min="13587" max="13587" width="9.7109375" style="2" customWidth="1"/>
    <col min="13588" max="13588" width="2.5703125" style="2" customWidth="1"/>
    <col min="13589" max="13589" width="9.140625" style="2"/>
    <col min="13590" max="13590" width="8.28515625" style="2" customWidth="1"/>
    <col min="13591" max="13591" width="7.140625" style="2" customWidth="1"/>
    <col min="13592" max="13592" width="1" style="2" customWidth="1"/>
    <col min="13593" max="13824" width="9.140625" style="2"/>
    <col min="13825" max="13825" width="2.85546875" style="2" customWidth="1"/>
    <col min="13826" max="13826" width="22" style="2" customWidth="1"/>
    <col min="13827" max="13827" width="7.7109375" style="2" customWidth="1"/>
    <col min="13828" max="13828" width="4.140625" style="2" customWidth="1"/>
    <col min="13829" max="13830" width="3.5703125" style="2" customWidth="1"/>
    <col min="13831" max="13831" width="10.140625" style="2" customWidth="1"/>
    <col min="13832" max="13832" width="5.5703125" style="2" customWidth="1"/>
    <col min="13833" max="13833" width="16.42578125" style="2" customWidth="1"/>
    <col min="13834" max="13834" width="8.28515625" style="2" customWidth="1"/>
    <col min="13835" max="13835" width="7.85546875" style="2" customWidth="1"/>
    <col min="13836" max="13836" width="2.5703125" style="2" customWidth="1"/>
    <col min="13837" max="13837" width="8.85546875" style="2" customWidth="1"/>
    <col min="13838" max="13838" width="2.42578125" style="2" customWidth="1"/>
    <col min="13839" max="13839" width="9.140625" style="2"/>
    <col min="13840" max="13840" width="9" style="2" customWidth="1"/>
    <col min="13841" max="13841" width="4.140625" style="2" customWidth="1"/>
    <col min="13842" max="13842" width="8.42578125" style="2" customWidth="1"/>
    <col min="13843" max="13843" width="9.7109375" style="2" customWidth="1"/>
    <col min="13844" max="13844" width="2.5703125" style="2" customWidth="1"/>
    <col min="13845" max="13845" width="9.140625" style="2"/>
    <col min="13846" max="13846" width="8.28515625" style="2" customWidth="1"/>
    <col min="13847" max="13847" width="7.140625" style="2" customWidth="1"/>
    <col min="13848" max="13848" width="1" style="2" customWidth="1"/>
    <col min="13849" max="14080" width="9.140625" style="2"/>
    <col min="14081" max="14081" width="2.85546875" style="2" customWidth="1"/>
    <col min="14082" max="14082" width="22" style="2" customWidth="1"/>
    <col min="14083" max="14083" width="7.7109375" style="2" customWidth="1"/>
    <col min="14084" max="14084" width="4.140625" style="2" customWidth="1"/>
    <col min="14085" max="14086" width="3.5703125" style="2" customWidth="1"/>
    <col min="14087" max="14087" width="10.140625" style="2" customWidth="1"/>
    <col min="14088" max="14088" width="5.5703125" style="2" customWidth="1"/>
    <col min="14089" max="14089" width="16.42578125" style="2" customWidth="1"/>
    <col min="14090" max="14090" width="8.28515625" style="2" customWidth="1"/>
    <col min="14091" max="14091" width="7.85546875" style="2" customWidth="1"/>
    <col min="14092" max="14092" width="2.5703125" style="2" customWidth="1"/>
    <col min="14093" max="14093" width="8.85546875" style="2" customWidth="1"/>
    <col min="14094" max="14094" width="2.42578125" style="2" customWidth="1"/>
    <col min="14095" max="14095" width="9.140625" style="2"/>
    <col min="14096" max="14096" width="9" style="2" customWidth="1"/>
    <col min="14097" max="14097" width="4.140625" style="2" customWidth="1"/>
    <col min="14098" max="14098" width="8.42578125" style="2" customWidth="1"/>
    <col min="14099" max="14099" width="9.7109375" style="2" customWidth="1"/>
    <col min="14100" max="14100" width="2.5703125" style="2" customWidth="1"/>
    <col min="14101" max="14101" width="9.140625" style="2"/>
    <col min="14102" max="14102" width="8.28515625" style="2" customWidth="1"/>
    <col min="14103" max="14103" width="7.140625" style="2" customWidth="1"/>
    <col min="14104" max="14104" width="1" style="2" customWidth="1"/>
    <col min="14105" max="14336" width="9.140625" style="2"/>
    <col min="14337" max="14337" width="2.85546875" style="2" customWidth="1"/>
    <col min="14338" max="14338" width="22" style="2" customWidth="1"/>
    <col min="14339" max="14339" width="7.7109375" style="2" customWidth="1"/>
    <col min="14340" max="14340" width="4.140625" style="2" customWidth="1"/>
    <col min="14341" max="14342" width="3.5703125" style="2" customWidth="1"/>
    <col min="14343" max="14343" width="10.140625" style="2" customWidth="1"/>
    <col min="14344" max="14344" width="5.5703125" style="2" customWidth="1"/>
    <col min="14345" max="14345" width="16.42578125" style="2" customWidth="1"/>
    <col min="14346" max="14346" width="8.28515625" style="2" customWidth="1"/>
    <col min="14347" max="14347" width="7.85546875" style="2" customWidth="1"/>
    <col min="14348" max="14348" width="2.5703125" style="2" customWidth="1"/>
    <col min="14349" max="14349" width="8.85546875" style="2" customWidth="1"/>
    <col min="14350" max="14350" width="2.42578125" style="2" customWidth="1"/>
    <col min="14351" max="14351" width="9.140625" style="2"/>
    <col min="14352" max="14352" width="9" style="2" customWidth="1"/>
    <col min="14353" max="14353" width="4.140625" style="2" customWidth="1"/>
    <col min="14354" max="14354" width="8.42578125" style="2" customWidth="1"/>
    <col min="14355" max="14355" width="9.7109375" style="2" customWidth="1"/>
    <col min="14356" max="14356" width="2.5703125" style="2" customWidth="1"/>
    <col min="14357" max="14357" width="9.140625" style="2"/>
    <col min="14358" max="14358" width="8.28515625" style="2" customWidth="1"/>
    <col min="14359" max="14359" width="7.140625" style="2" customWidth="1"/>
    <col min="14360" max="14360" width="1" style="2" customWidth="1"/>
    <col min="14361" max="14592" width="9.140625" style="2"/>
    <col min="14593" max="14593" width="2.85546875" style="2" customWidth="1"/>
    <col min="14594" max="14594" width="22" style="2" customWidth="1"/>
    <col min="14595" max="14595" width="7.7109375" style="2" customWidth="1"/>
    <col min="14596" max="14596" width="4.140625" style="2" customWidth="1"/>
    <col min="14597" max="14598" width="3.5703125" style="2" customWidth="1"/>
    <col min="14599" max="14599" width="10.140625" style="2" customWidth="1"/>
    <col min="14600" max="14600" width="5.5703125" style="2" customWidth="1"/>
    <col min="14601" max="14601" width="16.42578125" style="2" customWidth="1"/>
    <col min="14602" max="14602" width="8.28515625" style="2" customWidth="1"/>
    <col min="14603" max="14603" width="7.85546875" style="2" customWidth="1"/>
    <col min="14604" max="14604" width="2.5703125" style="2" customWidth="1"/>
    <col min="14605" max="14605" width="8.85546875" style="2" customWidth="1"/>
    <col min="14606" max="14606" width="2.42578125" style="2" customWidth="1"/>
    <col min="14607" max="14607" width="9.140625" style="2"/>
    <col min="14608" max="14608" width="9" style="2" customWidth="1"/>
    <col min="14609" max="14609" width="4.140625" style="2" customWidth="1"/>
    <col min="14610" max="14610" width="8.42578125" style="2" customWidth="1"/>
    <col min="14611" max="14611" width="9.7109375" style="2" customWidth="1"/>
    <col min="14612" max="14612" width="2.5703125" style="2" customWidth="1"/>
    <col min="14613" max="14613" width="9.140625" style="2"/>
    <col min="14614" max="14614" width="8.28515625" style="2" customWidth="1"/>
    <col min="14615" max="14615" width="7.140625" style="2" customWidth="1"/>
    <col min="14616" max="14616" width="1" style="2" customWidth="1"/>
    <col min="14617" max="14848" width="9.140625" style="2"/>
    <col min="14849" max="14849" width="2.85546875" style="2" customWidth="1"/>
    <col min="14850" max="14850" width="22" style="2" customWidth="1"/>
    <col min="14851" max="14851" width="7.7109375" style="2" customWidth="1"/>
    <col min="14852" max="14852" width="4.140625" style="2" customWidth="1"/>
    <col min="14853" max="14854" width="3.5703125" style="2" customWidth="1"/>
    <col min="14855" max="14855" width="10.140625" style="2" customWidth="1"/>
    <col min="14856" max="14856" width="5.5703125" style="2" customWidth="1"/>
    <col min="14857" max="14857" width="16.42578125" style="2" customWidth="1"/>
    <col min="14858" max="14858" width="8.28515625" style="2" customWidth="1"/>
    <col min="14859" max="14859" width="7.85546875" style="2" customWidth="1"/>
    <col min="14860" max="14860" width="2.5703125" style="2" customWidth="1"/>
    <col min="14861" max="14861" width="8.85546875" style="2" customWidth="1"/>
    <col min="14862" max="14862" width="2.42578125" style="2" customWidth="1"/>
    <col min="14863" max="14863" width="9.140625" style="2"/>
    <col min="14864" max="14864" width="9" style="2" customWidth="1"/>
    <col min="14865" max="14865" width="4.140625" style="2" customWidth="1"/>
    <col min="14866" max="14866" width="8.42578125" style="2" customWidth="1"/>
    <col min="14867" max="14867" width="9.7109375" style="2" customWidth="1"/>
    <col min="14868" max="14868" width="2.5703125" style="2" customWidth="1"/>
    <col min="14869" max="14869" width="9.140625" style="2"/>
    <col min="14870" max="14870" width="8.28515625" style="2" customWidth="1"/>
    <col min="14871" max="14871" width="7.140625" style="2" customWidth="1"/>
    <col min="14872" max="14872" width="1" style="2" customWidth="1"/>
    <col min="14873" max="15104" width="9.140625" style="2"/>
    <col min="15105" max="15105" width="2.85546875" style="2" customWidth="1"/>
    <col min="15106" max="15106" width="22" style="2" customWidth="1"/>
    <col min="15107" max="15107" width="7.7109375" style="2" customWidth="1"/>
    <col min="15108" max="15108" width="4.140625" style="2" customWidth="1"/>
    <col min="15109" max="15110" width="3.5703125" style="2" customWidth="1"/>
    <col min="15111" max="15111" width="10.140625" style="2" customWidth="1"/>
    <col min="15112" max="15112" width="5.5703125" style="2" customWidth="1"/>
    <col min="15113" max="15113" width="16.42578125" style="2" customWidth="1"/>
    <col min="15114" max="15114" width="8.28515625" style="2" customWidth="1"/>
    <col min="15115" max="15115" width="7.85546875" style="2" customWidth="1"/>
    <col min="15116" max="15116" width="2.5703125" style="2" customWidth="1"/>
    <col min="15117" max="15117" width="8.85546875" style="2" customWidth="1"/>
    <col min="15118" max="15118" width="2.42578125" style="2" customWidth="1"/>
    <col min="15119" max="15119" width="9.140625" style="2"/>
    <col min="15120" max="15120" width="9" style="2" customWidth="1"/>
    <col min="15121" max="15121" width="4.140625" style="2" customWidth="1"/>
    <col min="15122" max="15122" width="8.42578125" style="2" customWidth="1"/>
    <col min="15123" max="15123" width="9.7109375" style="2" customWidth="1"/>
    <col min="15124" max="15124" width="2.5703125" style="2" customWidth="1"/>
    <col min="15125" max="15125" width="9.140625" style="2"/>
    <col min="15126" max="15126" width="8.28515625" style="2" customWidth="1"/>
    <col min="15127" max="15127" width="7.140625" style="2" customWidth="1"/>
    <col min="15128" max="15128" width="1" style="2" customWidth="1"/>
    <col min="15129" max="15360" width="9.140625" style="2"/>
    <col min="15361" max="15361" width="2.85546875" style="2" customWidth="1"/>
    <col min="15362" max="15362" width="22" style="2" customWidth="1"/>
    <col min="15363" max="15363" width="7.7109375" style="2" customWidth="1"/>
    <col min="15364" max="15364" width="4.140625" style="2" customWidth="1"/>
    <col min="15365" max="15366" width="3.5703125" style="2" customWidth="1"/>
    <col min="15367" max="15367" width="10.140625" style="2" customWidth="1"/>
    <col min="15368" max="15368" width="5.5703125" style="2" customWidth="1"/>
    <col min="15369" max="15369" width="16.42578125" style="2" customWidth="1"/>
    <col min="15370" max="15370" width="8.28515625" style="2" customWidth="1"/>
    <col min="15371" max="15371" width="7.85546875" style="2" customWidth="1"/>
    <col min="15372" max="15372" width="2.5703125" style="2" customWidth="1"/>
    <col min="15373" max="15373" width="8.85546875" style="2" customWidth="1"/>
    <col min="15374" max="15374" width="2.42578125" style="2" customWidth="1"/>
    <col min="15375" max="15375" width="9.140625" style="2"/>
    <col min="15376" max="15376" width="9" style="2" customWidth="1"/>
    <col min="15377" max="15377" width="4.140625" style="2" customWidth="1"/>
    <col min="15378" max="15378" width="8.42578125" style="2" customWidth="1"/>
    <col min="15379" max="15379" width="9.7109375" style="2" customWidth="1"/>
    <col min="15380" max="15380" width="2.5703125" style="2" customWidth="1"/>
    <col min="15381" max="15381" width="9.140625" style="2"/>
    <col min="15382" max="15382" width="8.28515625" style="2" customWidth="1"/>
    <col min="15383" max="15383" width="7.140625" style="2" customWidth="1"/>
    <col min="15384" max="15384" width="1" style="2" customWidth="1"/>
    <col min="15385" max="15616" width="9.140625" style="2"/>
    <col min="15617" max="15617" width="2.85546875" style="2" customWidth="1"/>
    <col min="15618" max="15618" width="22" style="2" customWidth="1"/>
    <col min="15619" max="15619" width="7.7109375" style="2" customWidth="1"/>
    <col min="15620" max="15620" width="4.140625" style="2" customWidth="1"/>
    <col min="15621" max="15622" width="3.5703125" style="2" customWidth="1"/>
    <col min="15623" max="15623" width="10.140625" style="2" customWidth="1"/>
    <col min="15624" max="15624" width="5.5703125" style="2" customWidth="1"/>
    <col min="15625" max="15625" width="16.42578125" style="2" customWidth="1"/>
    <col min="15626" max="15626" width="8.28515625" style="2" customWidth="1"/>
    <col min="15627" max="15627" width="7.85546875" style="2" customWidth="1"/>
    <col min="15628" max="15628" width="2.5703125" style="2" customWidth="1"/>
    <col min="15629" max="15629" width="8.85546875" style="2" customWidth="1"/>
    <col min="15630" max="15630" width="2.42578125" style="2" customWidth="1"/>
    <col min="15631" max="15631" width="9.140625" style="2"/>
    <col min="15632" max="15632" width="9" style="2" customWidth="1"/>
    <col min="15633" max="15633" width="4.140625" style="2" customWidth="1"/>
    <col min="15634" max="15634" width="8.42578125" style="2" customWidth="1"/>
    <col min="15635" max="15635" width="9.7109375" style="2" customWidth="1"/>
    <col min="15636" max="15636" width="2.5703125" style="2" customWidth="1"/>
    <col min="15637" max="15637" width="9.140625" style="2"/>
    <col min="15638" max="15638" width="8.28515625" style="2" customWidth="1"/>
    <col min="15639" max="15639" width="7.140625" style="2" customWidth="1"/>
    <col min="15640" max="15640" width="1" style="2" customWidth="1"/>
    <col min="15641" max="15872" width="9.140625" style="2"/>
    <col min="15873" max="15873" width="2.85546875" style="2" customWidth="1"/>
    <col min="15874" max="15874" width="22" style="2" customWidth="1"/>
    <col min="15875" max="15875" width="7.7109375" style="2" customWidth="1"/>
    <col min="15876" max="15876" width="4.140625" style="2" customWidth="1"/>
    <col min="15877" max="15878" width="3.5703125" style="2" customWidth="1"/>
    <col min="15879" max="15879" width="10.140625" style="2" customWidth="1"/>
    <col min="15880" max="15880" width="5.5703125" style="2" customWidth="1"/>
    <col min="15881" max="15881" width="16.42578125" style="2" customWidth="1"/>
    <col min="15882" max="15882" width="8.28515625" style="2" customWidth="1"/>
    <col min="15883" max="15883" width="7.85546875" style="2" customWidth="1"/>
    <col min="15884" max="15884" width="2.5703125" style="2" customWidth="1"/>
    <col min="15885" max="15885" width="8.85546875" style="2" customWidth="1"/>
    <col min="15886" max="15886" width="2.42578125" style="2" customWidth="1"/>
    <col min="15887" max="15887" width="9.140625" style="2"/>
    <col min="15888" max="15888" width="9" style="2" customWidth="1"/>
    <col min="15889" max="15889" width="4.140625" style="2" customWidth="1"/>
    <col min="15890" max="15890" width="8.42578125" style="2" customWidth="1"/>
    <col min="15891" max="15891" width="9.7109375" style="2" customWidth="1"/>
    <col min="15892" max="15892" width="2.5703125" style="2" customWidth="1"/>
    <col min="15893" max="15893" width="9.140625" style="2"/>
    <col min="15894" max="15894" width="8.28515625" style="2" customWidth="1"/>
    <col min="15895" max="15895" width="7.140625" style="2" customWidth="1"/>
    <col min="15896" max="15896" width="1" style="2" customWidth="1"/>
    <col min="15897" max="16128" width="9.140625" style="2"/>
    <col min="16129" max="16129" width="2.85546875" style="2" customWidth="1"/>
    <col min="16130" max="16130" width="22" style="2" customWidth="1"/>
    <col min="16131" max="16131" width="7.7109375" style="2" customWidth="1"/>
    <col min="16132" max="16132" width="4.140625" style="2" customWidth="1"/>
    <col min="16133" max="16134" width="3.5703125" style="2" customWidth="1"/>
    <col min="16135" max="16135" width="10.140625" style="2" customWidth="1"/>
    <col min="16136" max="16136" width="5.5703125" style="2" customWidth="1"/>
    <col min="16137" max="16137" width="16.42578125" style="2" customWidth="1"/>
    <col min="16138" max="16138" width="8.28515625" style="2" customWidth="1"/>
    <col min="16139" max="16139" width="7.85546875" style="2" customWidth="1"/>
    <col min="16140" max="16140" width="2.5703125" style="2" customWidth="1"/>
    <col min="16141" max="16141" width="8.85546875" style="2" customWidth="1"/>
    <col min="16142" max="16142" width="2.42578125" style="2" customWidth="1"/>
    <col min="16143" max="16143" width="9.140625" style="2"/>
    <col min="16144" max="16144" width="9" style="2" customWidth="1"/>
    <col min="16145" max="16145" width="4.140625" style="2" customWidth="1"/>
    <col min="16146" max="16146" width="8.42578125" style="2" customWidth="1"/>
    <col min="16147" max="16147" width="9.7109375" style="2" customWidth="1"/>
    <col min="16148" max="16148" width="2.5703125" style="2" customWidth="1"/>
    <col min="16149" max="16149" width="9.140625" style="2"/>
    <col min="16150" max="16150" width="8.28515625" style="2" customWidth="1"/>
    <col min="16151" max="16151" width="7.140625" style="2" customWidth="1"/>
    <col min="16152" max="16152" width="1" style="2" customWidth="1"/>
    <col min="16153" max="16384" width="9.140625" style="2"/>
  </cols>
  <sheetData>
    <row r="1" spans="1:23" x14ac:dyDescent="0.25">
      <c r="A1" s="199"/>
      <c r="Q1" s="199" t="s">
        <v>0</v>
      </c>
    </row>
    <row r="2" spans="1:23" x14ac:dyDescent="0.25">
      <c r="A2" s="199"/>
      <c r="Q2" s="199" t="s">
        <v>1</v>
      </c>
    </row>
    <row r="3" spans="1:23" x14ac:dyDescent="0.25">
      <c r="A3" s="199"/>
      <c r="Q3" s="199" t="s">
        <v>2</v>
      </c>
    </row>
    <row r="4" spans="1:23" x14ac:dyDescent="0.25">
      <c r="A4" s="199"/>
      <c r="Q4" s="199" t="s">
        <v>3</v>
      </c>
    </row>
    <row r="6" spans="1:23" x14ac:dyDescent="0.25">
      <c r="A6" s="797" t="s">
        <v>378</v>
      </c>
      <c r="B6" s="798"/>
      <c r="C6" s="798"/>
      <c r="D6" s="798"/>
      <c r="E6" s="798"/>
      <c r="F6" s="798"/>
      <c r="G6" s="798"/>
      <c r="H6" s="798"/>
      <c r="I6" s="798"/>
      <c r="J6" s="798"/>
      <c r="K6" s="798"/>
      <c r="L6" s="798"/>
      <c r="M6" s="798"/>
      <c r="N6" s="798"/>
      <c r="O6" s="798"/>
      <c r="P6" s="798"/>
      <c r="Q6" s="798"/>
      <c r="R6" s="798"/>
      <c r="S6" s="798"/>
      <c r="T6" s="798"/>
      <c r="U6" s="798"/>
      <c r="V6" s="798"/>
      <c r="W6" s="798"/>
    </row>
    <row r="7" spans="1:23" x14ac:dyDescent="0.25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5">
      <c r="A8" s="817" t="s">
        <v>5</v>
      </c>
      <c r="B8" s="818"/>
      <c r="C8" s="818"/>
      <c r="D8" s="818"/>
      <c r="E8" s="818"/>
      <c r="F8" s="818"/>
      <c r="G8" s="818"/>
      <c r="H8" s="818"/>
      <c r="I8" s="818"/>
      <c r="J8" s="818"/>
      <c r="K8" s="818"/>
      <c r="L8" s="818"/>
      <c r="M8" s="818"/>
      <c r="N8" s="818"/>
      <c r="O8" s="818"/>
      <c r="P8" s="818"/>
      <c r="Q8" s="818"/>
      <c r="R8" s="818"/>
      <c r="S8" s="818"/>
      <c r="T8" s="818"/>
      <c r="U8" s="818"/>
      <c r="V8" s="818"/>
      <c r="W8" s="818"/>
    </row>
    <row r="9" spans="1:23" x14ac:dyDescent="0.25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5">
      <c r="A10" s="797" t="s">
        <v>379</v>
      </c>
      <c r="B10" s="819"/>
      <c r="C10" s="819"/>
      <c r="D10" s="819"/>
      <c r="E10" s="819"/>
      <c r="F10" s="819"/>
      <c r="G10" s="819"/>
      <c r="H10" s="819"/>
      <c r="I10" s="819"/>
      <c r="J10" s="819"/>
      <c r="K10" s="819"/>
      <c r="L10" s="819"/>
      <c r="M10" s="819"/>
      <c r="N10" s="819"/>
      <c r="O10" s="819"/>
      <c r="P10" s="819"/>
      <c r="Q10" s="819"/>
      <c r="R10" s="819"/>
      <c r="S10" s="798"/>
      <c r="T10" s="798"/>
      <c r="U10" s="798"/>
      <c r="V10" s="798"/>
      <c r="W10" s="798"/>
    </row>
    <row r="11" spans="1:23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3" spans="1:23" x14ac:dyDescent="0.25">
      <c r="A13" s="820" t="s">
        <v>7</v>
      </c>
      <c r="B13" s="823" t="s">
        <v>8</v>
      </c>
      <c r="C13" s="823" t="s">
        <v>9</v>
      </c>
      <c r="D13" s="823" t="s">
        <v>10</v>
      </c>
      <c r="E13" s="826" t="s">
        <v>11</v>
      </c>
      <c r="F13" s="827"/>
      <c r="G13" s="827"/>
      <c r="H13" s="7"/>
      <c r="I13" s="828" t="s">
        <v>12</v>
      </c>
      <c r="J13" s="823" t="s">
        <v>13</v>
      </c>
      <c r="K13" s="823" t="s">
        <v>14</v>
      </c>
      <c r="L13" s="8"/>
      <c r="M13" s="9"/>
      <c r="N13" s="9"/>
      <c r="O13" s="9"/>
      <c r="P13" s="9"/>
      <c r="Q13" s="606"/>
      <c r="R13" s="606"/>
      <c r="S13" s="9"/>
      <c r="T13" s="9"/>
      <c r="U13" s="201"/>
      <c r="V13" s="9"/>
      <c r="W13" s="7"/>
    </row>
    <row r="14" spans="1:23" x14ac:dyDescent="0.25">
      <c r="A14" s="821"/>
      <c r="B14" s="824"/>
      <c r="C14" s="580"/>
      <c r="D14" s="580"/>
      <c r="E14" s="834" t="s">
        <v>15</v>
      </c>
      <c r="F14" s="835"/>
      <c r="G14" s="835"/>
      <c r="H14" s="836"/>
      <c r="I14" s="829"/>
      <c r="J14" s="824"/>
      <c r="K14" s="824"/>
      <c r="L14" s="610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611"/>
    </row>
    <row r="15" spans="1:23" ht="13.5" customHeight="1" x14ac:dyDescent="0.25">
      <c r="A15" s="821"/>
      <c r="B15" s="824"/>
      <c r="C15" s="580"/>
      <c r="D15" s="580"/>
      <c r="E15" s="831" t="s">
        <v>16</v>
      </c>
      <c r="F15" s="831" t="s">
        <v>17</v>
      </c>
      <c r="G15" s="615" t="s">
        <v>18</v>
      </c>
      <c r="H15" s="831" t="s">
        <v>19</v>
      </c>
      <c r="I15" s="829"/>
      <c r="J15" s="824"/>
      <c r="K15" s="824"/>
      <c r="L15" s="837" t="s">
        <v>20</v>
      </c>
      <c r="M15" s="838"/>
      <c r="N15" s="838"/>
      <c r="O15" s="838"/>
      <c r="P15" s="838"/>
      <c r="Q15" s="838"/>
      <c r="R15" s="838"/>
      <c r="S15" s="838"/>
      <c r="T15" s="838"/>
      <c r="U15" s="838"/>
      <c r="V15" s="838"/>
      <c r="W15" s="839"/>
    </row>
    <row r="16" spans="1:23" ht="18.75" customHeight="1" x14ac:dyDescent="0.25">
      <c r="A16" s="821"/>
      <c r="B16" s="824"/>
      <c r="C16" s="580"/>
      <c r="D16" s="580"/>
      <c r="E16" s="832"/>
      <c r="F16" s="832"/>
      <c r="G16" s="616"/>
      <c r="H16" s="832"/>
      <c r="I16" s="829"/>
      <c r="J16" s="824"/>
      <c r="K16" s="824"/>
      <c r="L16" s="842" t="s">
        <v>21</v>
      </c>
      <c r="M16" s="601" t="s">
        <v>380</v>
      </c>
      <c r="N16" s="842" t="s">
        <v>23</v>
      </c>
      <c r="O16" s="603" t="s">
        <v>381</v>
      </c>
      <c r="P16" s="604"/>
      <c r="Q16" s="605"/>
      <c r="R16" s="603" t="s">
        <v>382</v>
      </c>
      <c r="S16" s="840"/>
      <c r="T16" s="841"/>
      <c r="U16" s="603" t="s">
        <v>383</v>
      </c>
      <c r="V16" s="840"/>
      <c r="W16" s="841"/>
    </row>
    <row r="17" spans="1:25" ht="74.25" customHeight="1" x14ac:dyDescent="0.25">
      <c r="A17" s="822"/>
      <c r="B17" s="825"/>
      <c r="C17" s="581"/>
      <c r="D17" s="581"/>
      <c r="E17" s="833"/>
      <c r="F17" s="833"/>
      <c r="G17" s="617"/>
      <c r="H17" s="833"/>
      <c r="I17" s="830"/>
      <c r="J17" s="825"/>
      <c r="K17" s="825"/>
      <c r="L17" s="843"/>
      <c r="M17" s="843"/>
      <c r="N17" s="843"/>
      <c r="O17" s="202" t="s">
        <v>27</v>
      </c>
      <c r="P17" s="11" t="s">
        <v>28</v>
      </c>
      <c r="Q17" s="202" t="s">
        <v>29</v>
      </c>
      <c r="R17" s="202" t="s">
        <v>27</v>
      </c>
      <c r="S17" s="11" t="s">
        <v>28</v>
      </c>
      <c r="T17" s="202" t="s">
        <v>29</v>
      </c>
      <c r="U17" s="202" t="s">
        <v>27</v>
      </c>
      <c r="V17" s="11" t="s">
        <v>28</v>
      </c>
      <c r="W17" s="202" t="s">
        <v>29</v>
      </c>
    </row>
    <row r="18" spans="1:25" x14ac:dyDescent="0.2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13</v>
      </c>
      <c r="N18" s="12">
        <v>14</v>
      </c>
      <c r="O18" s="587">
        <v>15</v>
      </c>
      <c r="P18" s="588"/>
      <c r="Q18" s="589"/>
      <c r="R18" s="587">
        <v>16</v>
      </c>
      <c r="S18" s="588"/>
      <c r="T18" s="589"/>
      <c r="U18" s="587">
        <v>17</v>
      </c>
      <c r="V18" s="588"/>
      <c r="W18" s="589"/>
    </row>
    <row r="19" spans="1:25" ht="21" customHeight="1" x14ac:dyDescent="0.25">
      <c r="A19" s="203" t="s">
        <v>30</v>
      </c>
      <c r="B19" s="590" t="s">
        <v>384</v>
      </c>
      <c r="C19" s="591"/>
      <c r="D19" s="591"/>
      <c r="E19" s="591"/>
      <c r="F19" s="591"/>
      <c r="G19" s="591"/>
      <c r="H19" s="592"/>
      <c r="I19" s="14"/>
      <c r="J19" s="14"/>
      <c r="K19" s="14"/>
      <c r="L19" s="14"/>
      <c r="M19" s="174">
        <f>SUM(M21+M32+M50+M72+M93)</f>
        <v>5766750</v>
      </c>
      <c r="N19" s="174">
        <f t="shared" ref="N19:W19" si="0">SUM(N21+N32+N50+N72+N93)</f>
        <v>0</v>
      </c>
      <c r="O19" s="174">
        <f t="shared" si="0"/>
        <v>5915156</v>
      </c>
      <c r="P19" s="174">
        <f t="shared" si="0"/>
        <v>5915156</v>
      </c>
      <c r="Q19" s="174">
        <f t="shared" si="0"/>
        <v>0</v>
      </c>
      <c r="R19" s="174">
        <f t="shared" si="0"/>
        <v>5948347</v>
      </c>
      <c r="S19" s="174">
        <f t="shared" si="0"/>
        <v>5958349</v>
      </c>
      <c r="T19" s="174">
        <f t="shared" si="0"/>
        <v>0</v>
      </c>
      <c r="U19" s="174">
        <f t="shared" si="0"/>
        <v>5892841</v>
      </c>
      <c r="V19" s="174">
        <f t="shared" si="0"/>
        <v>5892841</v>
      </c>
      <c r="W19" s="174">
        <f t="shared" si="0"/>
        <v>0</v>
      </c>
    </row>
    <row r="20" spans="1:25" ht="16.5" x14ac:dyDescent="0.25">
      <c r="A20" s="14"/>
      <c r="B20" s="844"/>
      <c r="C20" s="845"/>
      <c r="D20" s="845"/>
      <c r="E20" s="845"/>
      <c r="F20" s="845"/>
      <c r="G20" s="846"/>
      <c r="H20" s="14"/>
      <c r="I20" s="596"/>
      <c r="J20" s="59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5" x14ac:dyDescent="0.25">
      <c r="A21" s="590" t="s">
        <v>385</v>
      </c>
      <c r="B21" s="626"/>
      <c r="C21" s="626"/>
      <c r="D21" s="626"/>
      <c r="E21" s="626"/>
      <c r="F21" s="626"/>
      <c r="G21" s="626"/>
      <c r="H21" s="626"/>
      <c r="I21" s="626"/>
      <c r="J21" s="626"/>
      <c r="K21" s="626"/>
      <c r="L21" s="17"/>
      <c r="M21" s="18">
        <f>SUM(M22+M27+M30)</f>
        <v>1288070</v>
      </c>
      <c r="N21" s="18">
        <f t="shared" ref="N21:W21" si="1">SUM(N22+N27+N30)</f>
        <v>0</v>
      </c>
      <c r="O21" s="18">
        <f t="shared" si="1"/>
        <v>1259878</v>
      </c>
      <c r="P21" s="18">
        <f t="shared" si="1"/>
        <v>1259878</v>
      </c>
      <c r="Q21" s="18">
        <f t="shared" si="1"/>
        <v>0</v>
      </c>
      <c r="R21" s="18">
        <f t="shared" si="1"/>
        <v>1260907</v>
      </c>
      <c r="S21" s="18">
        <f t="shared" si="1"/>
        <v>1260907</v>
      </c>
      <c r="T21" s="18">
        <f t="shared" si="1"/>
        <v>0</v>
      </c>
      <c r="U21" s="18">
        <f t="shared" si="1"/>
        <v>1268421</v>
      </c>
      <c r="V21" s="18">
        <f t="shared" si="1"/>
        <v>1268421</v>
      </c>
      <c r="W21" s="18">
        <f t="shared" si="1"/>
        <v>0</v>
      </c>
    </row>
    <row r="22" spans="1:25" ht="22.5" x14ac:dyDescent="0.25">
      <c r="A22" s="19" t="s">
        <v>33</v>
      </c>
      <c r="B22" s="20" t="s">
        <v>34</v>
      </c>
      <c r="C22" s="21" t="s">
        <v>35</v>
      </c>
      <c r="D22" s="20"/>
      <c r="E22" s="22" t="s">
        <v>36</v>
      </c>
      <c r="F22" s="22" t="s">
        <v>37</v>
      </c>
      <c r="G22" s="22"/>
      <c r="H22" s="22"/>
      <c r="I22" s="22"/>
      <c r="J22" s="22"/>
      <c r="K22" s="22"/>
      <c r="L22" s="22"/>
      <c r="M22" s="23">
        <f>SUM(M23+M26)</f>
        <v>1189900</v>
      </c>
      <c r="N22" s="23">
        <f t="shared" ref="N22:W22" si="2">SUM(N23+N26)</f>
        <v>0</v>
      </c>
      <c r="O22" s="23">
        <f t="shared" si="2"/>
        <v>1162750</v>
      </c>
      <c r="P22" s="23">
        <f t="shared" si="2"/>
        <v>1162750</v>
      </c>
      <c r="Q22" s="23">
        <f t="shared" si="2"/>
        <v>0</v>
      </c>
      <c r="R22" s="23">
        <f t="shared" si="2"/>
        <v>1162751</v>
      </c>
      <c r="S22" s="23">
        <f t="shared" si="2"/>
        <v>1162751</v>
      </c>
      <c r="T22" s="23">
        <f t="shared" si="2"/>
        <v>0</v>
      </c>
      <c r="U22" s="23">
        <f t="shared" si="2"/>
        <v>1162751</v>
      </c>
      <c r="V22" s="23">
        <f t="shared" si="2"/>
        <v>1162751</v>
      </c>
      <c r="W22" s="23">
        <f t="shared" si="2"/>
        <v>0</v>
      </c>
    </row>
    <row r="23" spans="1:25" ht="15" customHeight="1" x14ac:dyDescent="0.25">
      <c r="A23" s="629" t="s">
        <v>41</v>
      </c>
      <c r="B23" s="847" t="s">
        <v>42</v>
      </c>
      <c r="C23" s="21"/>
      <c r="D23" s="20"/>
      <c r="E23" s="22" t="s">
        <v>36</v>
      </c>
      <c r="F23" s="22" t="s">
        <v>37</v>
      </c>
      <c r="G23" s="22" t="s">
        <v>386</v>
      </c>
      <c r="H23" s="22" t="s">
        <v>44</v>
      </c>
      <c r="I23" s="204" t="s">
        <v>387</v>
      </c>
      <c r="J23" s="205" t="s">
        <v>388</v>
      </c>
      <c r="K23" s="22"/>
      <c r="L23" s="22"/>
      <c r="M23" s="23">
        <f>SUM(M24:M25)</f>
        <v>1189900</v>
      </c>
      <c r="N23" s="23">
        <f t="shared" ref="N23:W23" si="3">SUM(N24:N25)</f>
        <v>0</v>
      </c>
      <c r="O23" s="23">
        <f t="shared" si="3"/>
        <v>1162750</v>
      </c>
      <c r="P23" s="23">
        <f t="shared" si="3"/>
        <v>1162750</v>
      </c>
      <c r="Q23" s="23">
        <f t="shared" si="3"/>
        <v>0</v>
      </c>
      <c r="R23" s="23">
        <f t="shared" si="3"/>
        <v>1162751</v>
      </c>
      <c r="S23" s="23">
        <f t="shared" si="3"/>
        <v>1162751</v>
      </c>
      <c r="T23" s="23">
        <f t="shared" si="3"/>
        <v>0</v>
      </c>
      <c r="U23" s="23">
        <f t="shared" si="3"/>
        <v>1162751</v>
      </c>
      <c r="V23" s="23">
        <f t="shared" si="3"/>
        <v>1162751</v>
      </c>
      <c r="W23" s="23">
        <f t="shared" si="3"/>
        <v>0</v>
      </c>
    </row>
    <row r="24" spans="1:25" ht="12.75" customHeight="1" x14ac:dyDescent="0.25">
      <c r="A24" s="630"/>
      <c r="B24" s="848"/>
      <c r="C24" s="21"/>
      <c r="D24" s="20"/>
      <c r="E24" s="22" t="s">
        <v>36</v>
      </c>
      <c r="F24" s="22" t="s">
        <v>37</v>
      </c>
      <c r="G24" s="22" t="s">
        <v>389</v>
      </c>
      <c r="H24" s="22" t="s">
        <v>390</v>
      </c>
      <c r="I24" s="22" t="s">
        <v>391</v>
      </c>
      <c r="J24" s="22"/>
      <c r="K24" s="22"/>
      <c r="L24" s="22"/>
      <c r="M24" s="23">
        <v>727900</v>
      </c>
      <c r="N24" s="23"/>
      <c r="O24" s="23">
        <f>SUM(P24+Q24)</f>
        <v>691550</v>
      </c>
      <c r="P24" s="23">
        <v>691550</v>
      </c>
      <c r="Q24" s="23">
        <v>0</v>
      </c>
      <c r="R24" s="23">
        <f>SUM(S24:T24)</f>
        <v>691551</v>
      </c>
      <c r="S24" s="23">
        <v>691551</v>
      </c>
      <c r="T24" s="23">
        <v>0</v>
      </c>
      <c r="U24" s="23">
        <f>SUM(V24+W24)</f>
        <v>691551</v>
      </c>
      <c r="V24" s="23">
        <v>691551</v>
      </c>
      <c r="W24" s="23">
        <v>0</v>
      </c>
      <c r="Y24" s="2">
        <f>M34+M43+M47</f>
        <v>1072960</v>
      </c>
    </row>
    <row r="25" spans="1:25" ht="16.5" customHeight="1" x14ac:dyDescent="0.25">
      <c r="A25" s="630"/>
      <c r="B25" s="848"/>
      <c r="C25" s="21"/>
      <c r="D25" s="20"/>
      <c r="E25" s="22" t="s">
        <v>36</v>
      </c>
      <c r="F25" s="22" t="s">
        <v>37</v>
      </c>
      <c r="G25" s="22" t="s">
        <v>392</v>
      </c>
      <c r="H25" s="22" t="s">
        <v>393</v>
      </c>
      <c r="I25" s="25" t="s">
        <v>394</v>
      </c>
      <c r="J25" s="22" t="s">
        <v>395</v>
      </c>
      <c r="K25" s="22"/>
      <c r="L25" s="22"/>
      <c r="M25" s="23">
        <v>462000</v>
      </c>
      <c r="N25" s="23"/>
      <c r="O25" s="23">
        <f>SUM(P25+Q25)</f>
        <v>471200</v>
      </c>
      <c r="P25" s="23">
        <v>471200</v>
      </c>
      <c r="Q25" s="23">
        <v>0</v>
      </c>
      <c r="R25" s="23">
        <f>SUM(S25:T25)</f>
        <v>471200</v>
      </c>
      <c r="S25" s="23">
        <v>471200</v>
      </c>
      <c r="T25" s="23">
        <v>0</v>
      </c>
      <c r="U25" s="23">
        <f>SUM(V25+W25)</f>
        <v>471200</v>
      </c>
      <c r="V25" s="23">
        <v>471200</v>
      </c>
      <c r="W25" s="23">
        <v>0</v>
      </c>
    </row>
    <row r="26" spans="1:25" ht="20.25" customHeight="1" x14ac:dyDescent="0.25">
      <c r="A26" s="631"/>
      <c r="B26" s="849"/>
      <c r="C26" s="21"/>
      <c r="D26" s="20"/>
      <c r="E26" s="22" t="s">
        <v>36</v>
      </c>
      <c r="F26" s="22" t="s">
        <v>37</v>
      </c>
      <c r="G26" s="22" t="s">
        <v>396</v>
      </c>
      <c r="H26" s="22" t="s">
        <v>397</v>
      </c>
      <c r="I26" s="22"/>
      <c r="J26" s="22"/>
      <c r="K26" s="22"/>
      <c r="L26" s="22"/>
      <c r="M26" s="23">
        <v>0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5" ht="45" x14ac:dyDescent="0.25">
      <c r="A27" s="19" t="s">
        <v>49</v>
      </c>
      <c r="B27" s="20" t="s">
        <v>50</v>
      </c>
      <c r="C27" s="21" t="s">
        <v>35</v>
      </c>
      <c r="D27" s="20"/>
      <c r="E27" s="22" t="s">
        <v>36</v>
      </c>
      <c r="F27" s="22" t="s">
        <v>37</v>
      </c>
      <c r="G27" s="22" t="s">
        <v>398</v>
      </c>
      <c r="H27" s="22" t="s">
        <v>61</v>
      </c>
      <c r="I27" s="25" t="s">
        <v>399</v>
      </c>
      <c r="J27" s="22"/>
      <c r="K27" s="22"/>
      <c r="L27" s="22"/>
      <c r="M27" s="23">
        <f>M28+M29</f>
        <v>95520</v>
      </c>
      <c r="N27" s="23"/>
      <c r="O27" s="23">
        <f>SUM(P27:Q27)</f>
        <v>94345</v>
      </c>
      <c r="P27" s="23">
        <f>P28+P29+P30</f>
        <v>94345</v>
      </c>
      <c r="Q27" s="23">
        <f>SUM(Q28:Q28)</f>
        <v>0</v>
      </c>
      <c r="R27" s="23">
        <f>SUM(S27:T27)</f>
        <v>95234</v>
      </c>
      <c r="S27" s="23">
        <f>S28+S29</f>
        <v>95234</v>
      </c>
      <c r="T27" s="23">
        <f>SUM(T28:T28)</f>
        <v>0</v>
      </c>
      <c r="U27" s="23">
        <f>SUM(V27:W27)</f>
        <v>102602</v>
      </c>
      <c r="V27" s="23">
        <f>V28+V29</f>
        <v>102602</v>
      </c>
      <c r="W27" s="23">
        <f>SUM(W28:W28)</f>
        <v>0</v>
      </c>
    </row>
    <row r="28" spans="1:25" ht="38.25" customHeight="1" x14ac:dyDescent="0.25">
      <c r="A28" s="19" t="s">
        <v>52</v>
      </c>
      <c r="B28" s="378" t="s">
        <v>42</v>
      </c>
      <c r="C28" s="21"/>
      <c r="D28" s="20"/>
      <c r="E28" s="22" t="s">
        <v>36</v>
      </c>
      <c r="F28" s="22" t="s">
        <v>37</v>
      </c>
      <c r="G28" s="22" t="s">
        <v>389</v>
      </c>
      <c r="H28" s="22" t="s">
        <v>51</v>
      </c>
      <c r="I28" s="22"/>
      <c r="J28" s="22"/>
      <c r="K28" s="22"/>
      <c r="L28" s="22"/>
      <c r="M28" s="23">
        <v>89020</v>
      </c>
      <c r="N28" s="23"/>
      <c r="O28" s="23">
        <f>SUM(P28:Q28)</f>
        <v>85712</v>
      </c>
      <c r="P28" s="23">
        <v>85712</v>
      </c>
      <c r="Q28" s="23"/>
      <c r="R28" s="23">
        <f>SUM(S28:T28)</f>
        <v>89384</v>
      </c>
      <c r="S28" s="23">
        <v>89384</v>
      </c>
      <c r="T28" s="23"/>
      <c r="U28" s="23">
        <f>SUM(V28:W28)</f>
        <v>96102</v>
      </c>
      <c r="V28" s="23">
        <v>96102</v>
      </c>
      <c r="W28" s="23"/>
    </row>
    <row r="29" spans="1:25" ht="15.75" customHeight="1" x14ac:dyDescent="0.25">
      <c r="A29" s="19"/>
      <c r="B29" s="24"/>
      <c r="C29" s="21"/>
      <c r="D29" s="20"/>
      <c r="E29" s="22" t="s">
        <v>36</v>
      </c>
      <c r="F29" s="22" t="s">
        <v>59</v>
      </c>
      <c r="G29" s="22" t="s">
        <v>400</v>
      </c>
      <c r="H29" s="22" t="s">
        <v>51</v>
      </c>
      <c r="I29" s="22"/>
      <c r="J29" s="22"/>
      <c r="K29" s="22"/>
      <c r="L29" s="22"/>
      <c r="M29" s="23">
        <v>6500</v>
      </c>
      <c r="N29" s="23"/>
      <c r="O29" s="23">
        <f>SUM(P29:Q29)</f>
        <v>5850</v>
      </c>
      <c r="P29" s="23">
        <v>5850</v>
      </c>
      <c r="Q29" s="23"/>
      <c r="R29" s="23">
        <f>SUM(S29:T29)</f>
        <v>5850</v>
      </c>
      <c r="S29" s="23">
        <v>5850</v>
      </c>
      <c r="T29" s="23"/>
      <c r="U29" s="23">
        <f>SUM(V29:W29)</f>
        <v>6500</v>
      </c>
      <c r="V29" s="23">
        <v>6500</v>
      </c>
      <c r="W29" s="23"/>
      <c r="Y29" s="2">
        <f>M37+M44+M48</f>
        <v>1405050</v>
      </c>
    </row>
    <row r="30" spans="1:25" x14ac:dyDescent="0.25">
      <c r="A30" s="19" t="s">
        <v>53</v>
      </c>
      <c r="B30" s="20" t="s">
        <v>54</v>
      </c>
      <c r="C30" s="21" t="s">
        <v>35</v>
      </c>
      <c r="D30" s="20"/>
      <c r="E30" s="22"/>
      <c r="F30" s="22"/>
      <c r="G30" s="22"/>
      <c r="H30" s="22"/>
      <c r="I30" s="22"/>
      <c r="J30" s="22"/>
      <c r="K30" s="22"/>
      <c r="L30" s="22"/>
      <c r="M30" s="23">
        <f>SUM(M31)</f>
        <v>2650</v>
      </c>
      <c r="N30" s="23"/>
      <c r="O30" s="23">
        <f t="shared" ref="O30:W30" si="4">SUM(O31)</f>
        <v>2783</v>
      </c>
      <c r="P30" s="23">
        <f t="shared" si="4"/>
        <v>2783</v>
      </c>
      <c r="Q30" s="23">
        <f t="shared" si="4"/>
        <v>0</v>
      </c>
      <c r="R30" s="23">
        <f t="shared" si="4"/>
        <v>2922</v>
      </c>
      <c r="S30" s="23">
        <f t="shared" si="4"/>
        <v>2922</v>
      </c>
      <c r="T30" s="23">
        <f t="shared" si="4"/>
        <v>0</v>
      </c>
      <c r="U30" s="23">
        <f t="shared" si="4"/>
        <v>3068</v>
      </c>
      <c r="V30" s="23">
        <f t="shared" si="4"/>
        <v>3068</v>
      </c>
      <c r="W30" s="23">
        <f t="shared" si="4"/>
        <v>0</v>
      </c>
    </row>
    <row r="31" spans="1:25" ht="36.75" customHeight="1" x14ac:dyDescent="0.25">
      <c r="A31" s="19" t="s">
        <v>55</v>
      </c>
      <c r="B31" s="206" t="s">
        <v>42</v>
      </c>
      <c r="C31" s="20"/>
      <c r="D31" s="20"/>
      <c r="E31" s="22" t="s">
        <v>36</v>
      </c>
      <c r="F31" s="22" t="s">
        <v>37</v>
      </c>
      <c r="G31" s="22" t="s">
        <v>389</v>
      </c>
      <c r="H31" s="22" t="s">
        <v>56</v>
      </c>
      <c r="I31" s="22"/>
      <c r="J31" s="22"/>
      <c r="K31" s="22"/>
      <c r="L31" s="22"/>
      <c r="M31" s="23">
        <v>2650</v>
      </c>
      <c r="N31" s="23"/>
      <c r="O31" s="23">
        <f>SUM(P31:Q31)</f>
        <v>2783</v>
      </c>
      <c r="P31" s="23">
        <v>2783</v>
      </c>
      <c r="Q31" s="23"/>
      <c r="R31" s="23">
        <f>SUM(S31:T31)</f>
        <v>2922</v>
      </c>
      <c r="S31" s="23">
        <v>2922</v>
      </c>
      <c r="T31" s="23">
        <v>0</v>
      </c>
      <c r="U31" s="23">
        <f>V31</f>
        <v>3068</v>
      </c>
      <c r="V31" s="23">
        <v>3068</v>
      </c>
      <c r="W31" s="23">
        <v>0</v>
      </c>
    </row>
    <row r="32" spans="1:25" ht="21" customHeight="1" x14ac:dyDescent="0.25">
      <c r="A32" s="632" t="s">
        <v>401</v>
      </c>
      <c r="B32" s="633"/>
      <c r="C32" s="633"/>
      <c r="D32" s="633"/>
      <c r="E32" s="633"/>
      <c r="F32" s="633"/>
      <c r="G32" s="633"/>
      <c r="H32" s="633"/>
      <c r="I32" s="633"/>
      <c r="J32" s="633"/>
      <c r="K32" s="633"/>
      <c r="L32" s="25"/>
      <c r="M32" s="175">
        <f t="shared" ref="M32:W32" si="5">SUM(M33+M42+M46)</f>
        <v>2478010</v>
      </c>
      <c r="N32" s="175">
        <f t="shared" si="5"/>
        <v>0</v>
      </c>
      <c r="O32" s="175">
        <f t="shared" si="5"/>
        <v>2690541</v>
      </c>
      <c r="P32" s="175">
        <f t="shared" si="5"/>
        <v>2690541</v>
      </c>
      <c r="Q32" s="175">
        <f t="shared" si="5"/>
        <v>0</v>
      </c>
      <c r="R32" s="175">
        <f t="shared" si="5"/>
        <v>2712089</v>
      </c>
      <c r="S32" s="175">
        <f t="shared" si="5"/>
        <v>2722091</v>
      </c>
      <c r="T32" s="175">
        <f t="shared" si="5"/>
        <v>0</v>
      </c>
      <c r="U32" s="175">
        <f t="shared" si="5"/>
        <v>2607252</v>
      </c>
      <c r="V32" s="175">
        <f t="shared" si="5"/>
        <v>2607252</v>
      </c>
      <c r="W32" s="175">
        <f t="shared" si="5"/>
        <v>0</v>
      </c>
    </row>
    <row r="33" spans="1:23" ht="22.5" x14ac:dyDescent="0.25">
      <c r="A33" s="27" t="s">
        <v>64</v>
      </c>
      <c r="B33" s="20" t="s">
        <v>215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17">
        <f>SUM(M34+M37)</f>
        <v>2232580</v>
      </c>
      <c r="N33" s="17"/>
      <c r="O33" s="17">
        <f t="shared" ref="O33:W33" si="6">SUM(O34+O37)</f>
        <v>2451821</v>
      </c>
      <c r="P33" s="17">
        <f t="shared" si="6"/>
        <v>2451821</v>
      </c>
      <c r="Q33" s="17">
        <f t="shared" si="6"/>
        <v>0</v>
      </c>
      <c r="R33" s="17">
        <f t="shared" si="6"/>
        <v>2461822</v>
      </c>
      <c r="S33" s="17">
        <f t="shared" si="6"/>
        <v>2471824</v>
      </c>
      <c r="T33" s="17">
        <f t="shared" si="6"/>
        <v>0</v>
      </c>
      <c r="U33" s="17">
        <f t="shared" si="6"/>
        <v>2338727</v>
      </c>
      <c r="V33" s="17">
        <f t="shared" si="6"/>
        <v>2338727</v>
      </c>
      <c r="W33" s="17">
        <f t="shared" si="6"/>
        <v>0</v>
      </c>
    </row>
    <row r="34" spans="1:23" x14ac:dyDescent="0.25">
      <c r="A34" s="618" t="s">
        <v>66</v>
      </c>
      <c r="B34" s="699" t="s">
        <v>67</v>
      </c>
      <c r="C34" s="22"/>
      <c r="D34" s="22"/>
      <c r="E34" s="22" t="s">
        <v>68</v>
      </c>
      <c r="F34" s="22" t="s">
        <v>69</v>
      </c>
      <c r="G34" s="22"/>
      <c r="H34" s="22"/>
      <c r="I34" s="22"/>
      <c r="J34" s="22"/>
      <c r="K34" s="22"/>
      <c r="L34" s="22"/>
      <c r="M34" s="17">
        <f>SUM(M35:M36)</f>
        <v>994900</v>
      </c>
      <c r="N34" s="17"/>
      <c r="O34" s="17">
        <f t="shared" ref="O34:W34" si="7">SUM(O35:O36)</f>
        <v>1039627</v>
      </c>
      <c r="P34" s="17">
        <f t="shared" si="7"/>
        <v>1039627</v>
      </c>
      <c r="Q34" s="17">
        <f t="shared" si="7"/>
        <v>0</v>
      </c>
      <c r="R34" s="17">
        <f t="shared" si="7"/>
        <v>1049628</v>
      </c>
      <c r="S34" s="17">
        <v>1059630</v>
      </c>
      <c r="T34" s="17">
        <f t="shared" si="7"/>
        <v>0</v>
      </c>
      <c r="U34" s="17">
        <f>V34+W34</f>
        <v>997142</v>
      </c>
      <c r="V34" s="17">
        <f>V35</f>
        <v>997142</v>
      </c>
      <c r="W34" s="17">
        <f t="shared" si="7"/>
        <v>0</v>
      </c>
    </row>
    <row r="35" spans="1:23" ht="27" customHeight="1" x14ac:dyDescent="0.25">
      <c r="A35" s="619"/>
      <c r="B35" s="850"/>
      <c r="C35" s="22"/>
      <c r="D35" s="22"/>
      <c r="E35" s="22" t="s">
        <v>68</v>
      </c>
      <c r="F35" s="22" t="s">
        <v>69</v>
      </c>
      <c r="G35" s="22" t="s">
        <v>402</v>
      </c>
      <c r="H35" s="22" t="s">
        <v>44</v>
      </c>
      <c r="I35" s="25" t="s">
        <v>403</v>
      </c>
      <c r="J35" s="22" t="s">
        <v>395</v>
      </c>
      <c r="K35" s="22"/>
      <c r="L35" s="22"/>
      <c r="M35" s="17">
        <v>994900</v>
      </c>
      <c r="N35" s="17"/>
      <c r="O35" s="17">
        <f>SUM(P35:Q35)</f>
        <v>1039627</v>
      </c>
      <c r="P35" s="17">
        <v>1039627</v>
      </c>
      <c r="Q35" s="17">
        <v>0</v>
      </c>
      <c r="R35" s="17">
        <f>SUM(S35:T35)</f>
        <v>1049628</v>
      </c>
      <c r="S35" s="17">
        <v>1049628</v>
      </c>
      <c r="T35" s="17">
        <v>0</v>
      </c>
      <c r="U35" s="17">
        <f>V35+W35</f>
        <v>997142</v>
      </c>
      <c r="V35" s="17">
        <v>997142</v>
      </c>
      <c r="W35" s="17">
        <v>0</v>
      </c>
    </row>
    <row r="36" spans="1:23" ht="15" customHeight="1" x14ac:dyDescent="0.25">
      <c r="A36" s="620"/>
      <c r="B36" s="851"/>
      <c r="C36" s="22"/>
      <c r="D36" s="22"/>
      <c r="E36" s="22" t="s">
        <v>68</v>
      </c>
      <c r="F36" s="22" t="s">
        <v>69</v>
      </c>
      <c r="G36" s="22" t="s">
        <v>404</v>
      </c>
      <c r="H36" s="22" t="s">
        <v>44</v>
      </c>
      <c r="I36" s="22"/>
      <c r="J36" s="22"/>
      <c r="K36" s="22"/>
      <c r="L36" s="22"/>
      <c r="M36" s="17">
        <v>0</v>
      </c>
      <c r="N36" s="17"/>
      <c r="O36" s="207">
        <v>0</v>
      </c>
      <c r="P36" s="207">
        <v>0</v>
      </c>
      <c r="Q36" s="207">
        <v>0</v>
      </c>
      <c r="R36" s="207">
        <v>0</v>
      </c>
      <c r="S36" s="207">
        <v>0</v>
      </c>
      <c r="T36" s="207">
        <v>0</v>
      </c>
      <c r="U36" s="207">
        <v>0</v>
      </c>
      <c r="V36" s="207">
        <v>0</v>
      </c>
      <c r="W36" s="207">
        <v>0</v>
      </c>
    </row>
    <row r="37" spans="1:23" ht="12" customHeight="1" x14ac:dyDescent="0.25">
      <c r="A37" s="618" t="s">
        <v>72</v>
      </c>
      <c r="B37" s="699" t="s">
        <v>73</v>
      </c>
      <c r="C37" s="20"/>
      <c r="D37" s="29"/>
      <c r="E37" s="22" t="s">
        <v>74</v>
      </c>
      <c r="F37" s="22" t="s">
        <v>36</v>
      </c>
      <c r="G37" s="22"/>
      <c r="H37" s="22"/>
      <c r="I37" s="22"/>
      <c r="J37" s="22"/>
      <c r="K37" s="22"/>
      <c r="L37" s="22"/>
      <c r="M37" s="17">
        <f>SUM(M38:M41)</f>
        <v>1237680</v>
      </c>
      <c r="N37" s="17"/>
      <c r="O37" s="17">
        <f t="shared" ref="O37:W37" si="8">SUM(O38:O41)</f>
        <v>1412194</v>
      </c>
      <c r="P37" s="17">
        <f t="shared" si="8"/>
        <v>1412194</v>
      </c>
      <c r="Q37" s="17">
        <f t="shared" si="8"/>
        <v>0</v>
      </c>
      <c r="R37" s="17">
        <f t="shared" si="8"/>
        <v>1412194</v>
      </c>
      <c r="S37" s="17">
        <f t="shared" si="8"/>
        <v>1412194</v>
      </c>
      <c r="T37" s="17">
        <f t="shared" si="8"/>
        <v>0</v>
      </c>
      <c r="U37" s="17">
        <f t="shared" si="8"/>
        <v>1341585</v>
      </c>
      <c r="V37" s="17">
        <f t="shared" si="8"/>
        <v>1341585</v>
      </c>
      <c r="W37" s="17">
        <f t="shared" si="8"/>
        <v>0</v>
      </c>
    </row>
    <row r="38" spans="1:23" ht="15" customHeight="1" x14ac:dyDescent="0.25">
      <c r="A38" s="619"/>
      <c r="B38" s="850"/>
      <c r="C38" s="20" t="s">
        <v>76</v>
      </c>
      <c r="D38" s="27" t="s">
        <v>77</v>
      </c>
      <c r="E38" s="22" t="s">
        <v>74</v>
      </c>
      <c r="F38" s="22" t="s">
        <v>36</v>
      </c>
      <c r="G38" s="22" t="s">
        <v>405</v>
      </c>
      <c r="H38" s="22" t="s">
        <v>79</v>
      </c>
      <c r="I38" s="25" t="s">
        <v>403</v>
      </c>
      <c r="J38" s="22" t="s">
        <v>406</v>
      </c>
      <c r="K38" s="22"/>
      <c r="L38" s="22"/>
      <c r="M38" s="17">
        <v>1237680</v>
      </c>
      <c r="N38" s="17"/>
      <c r="O38" s="17">
        <f>SUM(P38:Q38)</f>
        <v>1412194</v>
      </c>
      <c r="P38" s="17">
        <v>1412194</v>
      </c>
      <c r="Q38" s="17">
        <v>0</v>
      </c>
      <c r="R38" s="17">
        <f>SUM(S38:T38)</f>
        <v>1412194</v>
      </c>
      <c r="S38" s="17">
        <v>1412194</v>
      </c>
      <c r="T38" s="17">
        <v>0</v>
      </c>
      <c r="U38" s="17">
        <f>V38+W38</f>
        <v>1341585</v>
      </c>
      <c r="V38" s="17">
        <v>1341585</v>
      </c>
      <c r="W38" s="17">
        <v>0</v>
      </c>
    </row>
    <row r="39" spans="1:23" ht="10.5" customHeight="1" x14ac:dyDescent="0.25">
      <c r="A39" s="619"/>
      <c r="B39" s="850"/>
      <c r="C39" s="30" t="s">
        <v>244</v>
      </c>
      <c r="D39" s="27" t="s">
        <v>171</v>
      </c>
      <c r="E39" s="22" t="s">
        <v>74</v>
      </c>
      <c r="F39" s="22" t="s">
        <v>36</v>
      </c>
      <c r="G39" s="22" t="s">
        <v>407</v>
      </c>
      <c r="H39" s="22" t="s">
        <v>79</v>
      </c>
      <c r="I39" s="22"/>
      <c r="J39" s="22"/>
      <c r="K39" s="22"/>
      <c r="L39" s="22"/>
      <c r="M39" s="17"/>
      <c r="N39" s="17"/>
      <c r="O39" s="207">
        <f>SUM(P39:Q39)</f>
        <v>0</v>
      </c>
      <c r="P39" s="207"/>
      <c r="Q39" s="207">
        <v>0</v>
      </c>
      <c r="R39" s="207">
        <f>SUM(S39:T39)</f>
        <v>0</v>
      </c>
      <c r="S39" s="207"/>
      <c r="T39" s="207">
        <v>0</v>
      </c>
      <c r="U39" s="207">
        <f>SUM(V39:W39)</f>
        <v>0</v>
      </c>
      <c r="V39" s="207"/>
      <c r="W39" s="207">
        <v>0</v>
      </c>
    </row>
    <row r="40" spans="1:23" ht="30" customHeight="1" x14ac:dyDescent="0.25">
      <c r="A40" s="619"/>
      <c r="B40" s="850"/>
      <c r="C40" s="20" t="s">
        <v>76</v>
      </c>
      <c r="D40" s="27" t="s">
        <v>77</v>
      </c>
      <c r="E40" s="22" t="s">
        <v>74</v>
      </c>
      <c r="F40" s="22" t="s">
        <v>36</v>
      </c>
      <c r="G40" s="22" t="s">
        <v>404</v>
      </c>
      <c r="H40" s="22" t="s">
        <v>79</v>
      </c>
      <c r="I40" s="22"/>
      <c r="J40" s="22"/>
      <c r="K40" s="22"/>
      <c r="L40" s="22"/>
      <c r="M40" s="17">
        <v>0</v>
      </c>
      <c r="N40" s="17"/>
      <c r="O40" s="207"/>
      <c r="P40" s="207"/>
      <c r="Q40" s="207"/>
      <c r="R40" s="207"/>
      <c r="S40" s="207"/>
      <c r="T40" s="207"/>
      <c r="U40" s="207"/>
      <c r="V40" s="207"/>
      <c r="W40" s="207"/>
    </row>
    <row r="41" spans="1:23" ht="23.25" customHeight="1" x14ac:dyDescent="0.25">
      <c r="A41" s="619"/>
      <c r="B41" s="850"/>
      <c r="C41" s="30" t="s">
        <v>244</v>
      </c>
      <c r="D41" s="27" t="s">
        <v>171</v>
      </c>
      <c r="E41" s="22" t="s">
        <v>74</v>
      </c>
      <c r="F41" s="22" t="s">
        <v>36</v>
      </c>
      <c r="G41" s="22" t="s">
        <v>404</v>
      </c>
      <c r="H41" s="22" t="s">
        <v>79</v>
      </c>
      <c r="I41" s="22"/>
      <c r="J41" s="22"/>
      <c r="K41" s="22"/>
      <c r="L41" s="22"/>
      <c r="M41" s="17"/>
      <c r="N41" s="17"/>
      <c r="O41" s="207"/>
      <c r="P41" s="207"/>
      <c r="Q41" s="207"/>
      <c r="R41" s="207"/>
      <c r="S41" s="207"/>
      <c r="T41" s="207"/>
      <c r="U41" s="207"/>
      <c r="V41" s="207"/>
      <c r="W41" s="207"/>
    </row>
    <row r="42" spans="1:23" ht="36" customHeight="1" x14ac:dyDescent="0.25">
      <c r="A42" s="27" t="s">
        <v>81</v>
      </c>
      <c r="B42" s="20" t="s">
        <v>219</v>
      </c>
      <c r="C42" s="25"/>
      <c r="D42" s="22"/>
      <c r="E42" s="22"/>
      <c r="F42" s="22"/>
      <c r="G42" s="22"/>
      <c r="H42" s="22"/>
      <c r="I42" s="22"/>
      <c r="J42" s="22"/>
      <c r="K42" s="22"/>
      <c r="L42" s="22"/>
      <c r="M42" s="17">
        <f>SUM(M43:M45)</f>
        <v>239780</v>
      </c>
      <c r="N42" s="17">
        <f t="shared" ref="N42:W42" si="9">SUM(N43:N45)</f>
        <v>0</v>
      </c>
      <c r="O42" s="17">
        <f t="shared" si="9"/>
        <v>232767</v>
      </c>
      <c r="P42" s="17">
        <f t="shared" si="9"/>
        <v>232767</v>
      </c>
      <c r="Q42" s="17">
        <f t="shared" si="9"/>
        <v>0</v>
      </c>
      <c r="R42" s="17">
        <f t="shared" si="9"/>
        <v>244232</v>
      </c>
      <c r="S42" s="17">
        <f t="shared" si="9"/>
        <v>244232</v>
      </c>
      <c r="T42" s="17">
        <f t="shared" si="9"/>
        <v>0</v>
      </c>
      <c r="U42" s="17">
        <f t="shared" si="9"/>
        <v>262404</v>
      </c>
      <c r="V42" s="17">
        <f t="shared" si="9"/>
        <v>262404</v>
      </c>
      <c r="W42" s="17">
        <f t="shared" si="9"/>
        <v>0</v>
      </c>
    </row>
    <row r="43" spans="1:23" ht="47.25" customHeight="1" x14ac:dyDescent="0.25">
      <c r="A43" s="27" t="s">
        <v>83</v>
      </c>
      <c r="B43" s="208" t="s">
        <v>67</v>
      </c>
      <c r="C43" s="25"/>
      <c r="D43" s="31"/>
      <c r="E43" s="22" t="s">
        <v>68</v>
      </c>
      <c r="F43" s="22" t="s">
        <v>69</v>
      </c>
      <c r="G43" s="22" t="s">
        <v>402</v>
      </c>
      <c r="H43" s="22" t="s">
        <v>51</v>
      </c>
      <c r="I43" s="25" t="s">
        <v>408</v>
      </c>
      <c r="J43" s="22" t="s">
        <v>395</v>
      </c>
      <c r="K43" s="22" t="s">
        <v>409</v>
      </c>
      <c r="L43" s="22"/>
      <c r="M43" s="17">
        <v>76500</v>
      </c>
      <c r="N43" s="17"/>
      <c r="O43" s="23">
        <f>SUM(P43:Q43)</f>
        <v>70610</v>
      </c>
      <c r="P43" s="23">
        <v>70610</v>
      </c>
      <c r="Q43" s="17">
        <v>0</v>
      </c>
      <c r="R43" s="23">
        <f>SUM(S43:T43)</f>
        <v>73478</v>
      </c>
      <c r="S43" s="23">
        <v>73478</v>
      </c>
      <c r="T43" s="23">
        <v>0</v>
      </c>
      <c r="U43" s="23">
        <f>SUM(V43:W43)</f>
        <v>81117</v>
      </c>
      <c r="V43" s="23">
        <v>81117</v>
      </c>
      <c r="W43" s="17">
        <v>0</v>
      </c>
    </row>
    <row r="44" spans="1:23" ht="33" customHeight="1" x14ac:dyDescent="0.25">
      <c r="A44" s="27" t="s">
        <v>84</v>
      </c>
      <c r="B44" s="699" t="s">
        <v>73</v>
      </c>
      <c r="C44" s="20" t="s">
        <v>76</v>
      </c>
      <c r="D44" s="31" t="s">
        <v>77</v>
      </c>
      <c r="E44" s="22" t="s">
        <v>74</v>
      </c>
      <c r="F44" s="22" t="s">
        <v>36</v>
      </c>
      <c r="G44" s="22" t="s">
        <v>405</v>
      </c>
      <c r="H44" s="22" t="s">
        <v>51</v>
      </c>
      <c r="I44" s="25" t="s">
        <v>408</v>
      </c>
      <c r="J44" s="22" t="s">
        <v>395</v>
      </c>
      <c r="K44" s="22" t="s">
        <v>409</v>
      </c>
      <c r="L44" s="22"/>
      <c r="M44" s="17">
        <v>163280</v>
      </c>
      <c r="N44" s="17"/>
      <c r="O44" s="17">
        <f>SUM(P44:Q44)</f>
        <v>162157</v>
      </c>
      <c r="P44" s="17">
        <v>162157</v>
      </c>
      <c r="Q44" s="17">
        <v>0</v>
      </c>
      <c r="R44" s="23">
        <f>SUM(S44:T44)</f>
        <v>170754</v>
      </c>
      <c r="S44" s="17">
        <v>170754</v>
      </c>
      <c r="T44" s="23">
        <v>0</v>
      </c>
      <c r="U44" s="23">
        <f>SUM(V44:W44)</f>
        <v>181287</v>
      </c>
      <c r="V44" s="17">
        <v>181287</v>
      </c>
      <c r="W44" s="17">
        <v>0</v>
      </c>
    </row>
    <row r="45" spans="1:23" ht="36.75" customHeight="1" x14ac:dyDescent="0.25">
      <c r="A45" s="27"/>
      <c r="B45" s="851"/>
      <c r="C45" s="30" t="s">
        <v>244</v>
      </c>
      <c r="D45" s="27" t="s">
        <v>171</v>
      </c>
      <c r="E45" s="22" t="s">
        <v>74</v>
      </c>
      <c r="F45" s="22" t="s">
        <v>36</v>
      </c>
      <c r="G45" s="22" t="s">
        <v>407</v>
      </c>
      <c r="H45" s="22" t="s">
        <v>51</v>
      </c>
      <c r="I45" s="22"/>
      <c r="J45" s="22"/>
      <c r="K45" s="22"/>
      <c r="L45" s="22"/>
      <c r="M45" s="17"/>
      <c r="N45" s="17"/>
      <c r="O45" s="17">
        <f>SUM(P45:Q45)</f>
        <v>0</v>
      </c>
      <c r="P45" s="17"/>
      <c r="Q45" s="17">
        <v>0</v>
      </c>
      <c r="R45" s="23">
        <f>SUM(S45:T45)</f>
        <v>0</v>
      </c>
      <c r="S45" s="23"/>
      <c r="T45" s="23">
        <v>0</v>
      </c>
      <c r="U45" s="23">
        <f>SUM(V45:W45)</f>
        <v>0</v>
      </c>
      <c r="V45" s="23"/>
      <c r="W45" s="17">
        <v>0</v>
      </c>
    </row>
    <row r="46" spans="1:23" x14ac:dyDescent="0.25">
      <c r="A46" s="27" t="s">
        <v>85</v>
      </c>
      <c r="B46" s="20" t="s">
        <v>54</v>
      </c>
      <c r="C46" s="27"/>
      <c r="D46" s="22"/>
      <c r="E46" s="22"/>
      <c r="F46" s="22"/>
      <c r="G46" s="22"/>
      <c r="H46" s="22"/>
      <c r="I46" s="22"/>
      <c r="J46" s="22"/>
      <c r="K46" s="22"/>
      <c r="L46" s="22"/>
      <c r="M46" s="17">
        <f>SUM(M47:M49)</f>
        <v>5650</v>
      </c>
      <c r="N46" s="17"/>
      <c r="O46" s="17">
        <f t="shared" ref="O46:W46" si="10">SUM(O47:O49)</f>
        <v>5953</v>
      </c>
      <c r="P46" s="17">
        <f t="shared" si="10"/>
        <v>5953</v>
      </c>
      <c r="Q46" s="17">
        <f t="shared" si="10"/>
        <v>0</v>
      </c>
      <c r="R46" s="17">
        <f t="shared" si="10"/>
        <v>6035</v>
      </c>
      <c r="S46" s="17">
        <f t="shared" si="10"/>
        <v>6035</v>
      </c>
      <c r="T46" s="17">
        <f t="shared" si="10"/>
        <v>0</v>
      </c>
      <c r="U46" s="17">
        <f t="shared" si="10"/>
        <v>6121</v>
      </c>
      <c r="V46" s="17">
        <f t="shared" si="10"/>
        <v>6121</v>
      </c>
      <c r="W46" s="17">
        <f t="shared" si="10"/>
        <v>0</v>
      </c>
    </row>
    <row r="47" spans="1:23" ht="45" x14ac:dyDescent="0.25">
      <c r="A47" s="27" t="s">
        <v>86</v>
      </c>
      <c r="B47" s="208" t="s">
        <v>67</v>
      </c>
      <c r="C47" s="27"/>
      <c r="D47" s="22"/>
      <c r="E47" s="22" t="s">
        <v>68</v>
      </c>
      <c r="F47" s="22" t="s">
        <v>69</v>
      </c>
      <c r="G47" s="22" t="s">
        <v>402</v>
      </c>
      <c r="H47" s="22" t="s">
        <v>56</v>
      </c>
      <c r="I47" s="25" t="s">
        <v>408</v>
      </c>
      <c r="J47" s="22" t="s">
        <v>395</v>
      </c>
      <c r="K47" s="22" t="s">
        <v>409</v>
      </c>
      <c r="L47" s="22"/>
      <c r="M47" s="17">
        <v>1560</v>
      </c>
      <c r="N47" s="17"/>
      <c r="O47" s="17">
        <f>SUM(P47:Q47)</f>
        <v>1638</v>
      </c>
      <c r="P47" s="17">
        <v>1638</v>
      </c>
      <c r="Q47" s="17">
        <v>0</v>
      </c>
      <c r="R47" s="23">
        <f>SUM(S47:T47)</f>
        <v>1720</v>
      </c>
      <c r="S47" s="23">
        <v>1720</v>
      </c>
      <c r="T47" s="23">
        <v>0</v>
      </c>
      <c r="U47" s="23">
        <f>SUM(V47:W47)</f>
        <v>1806</v>
      </c>
      <c r="V47" s="23">
        <v>1806</v>
      </c>
      <c r="W47" s="17">
        <v>0</v>
      </c>
    </row>
    <row r="48" spans="1:23" ht="57.75" customHeight="1" x14ac:dyDescent="0.25">
      <c r="A48" s="27" t="s">
        <v>87</v>
      </c>
      <c r="B48" s="699" t="s">
        <v>73</v>
      </c>
      <c r="C48" s="20" t="s">
        <v>76</v>
      </c>
      <c r="D48" s="22" t="s">
        <v>77</v>
      </c>
      <c r="E48" s="22" t="s">
        <v>74</v>
      </c>
      <c r="F48" s="22" t="s">
        <v>36</v>
      </c>
      <c r="G48" s="22" t="s">
        <v>410</v>
      </c>
      <c r="H48" s="22" t="s">
        <v>56</v>
      </c>
      <c r="I48" s="25" t="s">
        <v>408</v>
      </c>
      <c r="J48" s="22" t="s">
        <v>395</v>
      </c>
      <c r="K48" s="22" t="s">
        <v>409</v>
      </c>
      <c r="L48" s="22"/>
      <c r="M48" s="17">
        <v>4090</v>
      </c>
      <c r="N48" s="17"/>
      <c r="O48" s="17">
        <f>SUM(P48:Q48)</f>
        <v>4315</v>
      </c>
      <c r="P48" s="17">
        <v>4315</v>
      </c>
      <c r="Q48" s="17">
        <v>0</v>
      </c>
      <c r="R48" s="23">
        <f>SUM(S48:T48)</f>
        <v>4315</v>
      </c>
      <c r="S48" s="17">
        <v>4315</v>
      </c>
      <c r="T48" s="23">
        <v>0</v>
      </c>
      <c r="U48" s="23">
        <f>SUM(V48:W48)</f>
        <v>4315</v>
      </c>
      <c r="V48" s="17">
        <v>4315</v>
      </c>
      <c r="W48" s="17">
        <v>0</v>
      </c>
    </row>
    <row r="49" spans="1:23" ht="42" customHeight="1" x14ac:dyDescent="0.25">
      <c r="A49" s="27"/>
      <c r="B49" s="851"/>
      <c r="C49" s="30" t="s">
        <v>244</v>
      </c>
      <c r="D49" s="27" t="s">
        <v>171</v>
      </c>
      <c r="E49" s="22" t="s">
        <v>74</v>
      </c>
      <c r="F49" s="22" t="s">
        <v>36</v>
      </c>
      <c r="G49" s="22"/>
      <c r="H49" s="22" t="s">
        <v>56</v>
      </c>
      <c r="I49" s="22"/>
      <c r="J49" s="22"/>
      <c r="K49" s="22"/>
      <c r="L49" s="22"/>
      <c r="M49" s="17">
        <v>0</v>
      </c>
      <c r="N49" s="17"/>
      <c r="O49" s="17">
        <f>SUM(P49:Q49)</f>
        <v>0</v>
      </c>
      <c r="P49" s="17">
        <v>0</v>
      </c>
      <c r="Q49" s="17">
        <v>0</v>
      </c>
      <c r="R49" s="23">
        <v>0</v>
      </c>
      <c r="S49" s="23">
        <v>0</v>
      </c>
      <c r="T49" s="23">
        <v>0</v>
      </c>
      <c r="U49" s="23">
        <f>SUM(V49:W49)</f>
        <v>0</v>
      </c>
      <c r="V49" s="23">
        <v>0</v>
      </c>
      <c r="W49" s="17">
        <v>0</v>
      </c>
    </row>
    <row r="50" spans="1:23" ht="31.5" customHeight="1" x14ac:dyDescent="0.25">
      <c r="A50" s="852" t="s">
        <v>411</v>
      </c>
      <c r="B50" s="853"/>
      <c r="C50" s="853"/>
      <c r="D50" s="853"/>
      <c r="E50" s="853"/>
      <c r="F50" s="853"/>
      <c r="G50" s="853"/>
      <c r="H50" s="853"/>
      <c r="I50" s="853"/>
      <c r="J50" s="853"/>
      <c r="K50" s="853"/>
      <c r="L50" s="32"/>
      <c r="M50" s="64">
        <f t="shared" ref="M50:W50" si="11">SUM(M51+M69)</f>
        <v>2000670</v>
      </c>
      <c r="N50" s="64">
        <f t="shared" si="11"/>
        <v>0</v>
      </c>
      <c r="O50" s="64">
        <f t="shared" si="11"/>
        <v>1964737</v>
      </c>
      <c r="P50" s="64">
        <f t="shared" si="11"/>
        <v>1964737</v>
      </c>
      <c r="Q50" s="64">
        <f t="shared" si="11"/>
        <v>0</v>
      </c>
      <c r="R50" s="64">
        <f t="shared" si="11"/>
        <v>1975351</v>
      </c>
      <c r="S50" s="64">
        <f t="shared" si="11"/>
        <v>1975351</v>
      </c>
      <c r="T50" s="64">
        <f t="shared" si="11"/>
        <v>0</v>
      </c>
      <c r="U50" s="64">
        <f t="shared" si="11"/>
        <v>2017168</v>
      </c>
      <c r="V50" s="64">
        <f t="shared" si="11"/>
        <v>2017168</v>
      </c>
      <c r="W50" s="64">
        <f t="shared" si="11"/>
        <v>0</v>
      </c>
    </row>
    <row r="51" spans="1:23" ht="45.75" customHeight="1" x14ac:dyDescent="0.25">
      <c r="A51" s="34" t="s">
        <v>89</v>
      </c>
      <c r="B51" s="20" t="s">
        <v>90</v>
      </c>
      <c r="C51" s="25"/>
      <c r="D51" s="25"/>
      <c r="E51" s="25"/>
      <c r="F51" s="25"/>
      <c r="G51" s="25"/>
      <c r="H51" s="25"/>
      <c r="I51" s="25"/>
      <c r="J51" s="25"/>
      <c r="K51" s="25"/>
      <c r="L51" s="32"/>
      <c r="M51" s="38">
        <f>SUM(M52+M53+M54)</f>
        <v>2000670</v>
      </c>
      <c r="N51" s="38">
        <f t="shared" ref="N51:W51" si="12">SUM(N52+N53+N54)</f>
        <v>0</v>
      </c>
      <c r="O51" s="38">
        <f t="shared" si="12"/>
        <v>1964737</v>
      </c>
      <c r="P51" s="38">
        <f t="shared" si="12"/>
        <v>1964737</v>
      </c>
      <c r="Q51" s="38">
        <f t="shared" si="12"/>
        <v>0</v>
      </c>
      <c r="R51" s="38">
        <f t="shared" si="12"/>
        <v>1975351</v>
      </c>
      <c r="S51" s="38">
        <f t="shared" si="12"/>
        <v>1975351</v>
      </c>
      <c r="T51" s="38">
        <f t="shared" si="12"/>
        <v>0</v>
      </c>
      <c r="U51" s="38">
        <f t="shared" si="12"/>
        <v>2017168</v>
      </c>
      <c r="V51" s="38">
        <f t="shared" si="12"/>
        <v>2017168</v>
      </c>
      <c r="W51" s="38">
        <f t="shared" si="12"/>
        <v>0</v>
      </c>
    </row>
    <row r="52" spans="1:23" ht="58.5" customHeight="1" x14ac:dyDescent="0.25">
      <c r="A52" s="36" t="s">
        <v>91</v>
      </c>
      <c r="B52" s="20" t="s">
        <v>412</v>
      </c>
      <c r="C52" s="25"/>
      <c r="D52" s="25"/>
      <c r="E52" s="25" t="s">
        <v>68</v>
      </c>
      <c r="F52" s="25" t="s">
        <v>93</v>
      </c>
      <c r="G52" s="25" t="s">
        <v>413</v>
      </c>
      <c r="H52" s="25" t="s">
        <v>51</v>
      </c>
      <c r="I52" s="25" t="s">
        <v>408</v>
      </c>
      <c r="J52" s="22" t="s">
        <v>395</v>
      </c>
      <c r="K52" s="22" t="s">
        <v>409</v>
      </c>
      <c r="L52" s="32"/>
      <c r="M52" s="38">
        <v>3000</v>
      </c>
      <c r="N52" s="38"/>
      <c r="O52" s="38">
        <f>SUM(P52:Q52)</f>
        <v>2700</v>
      </c>
      <c r="P52" s="38">
        <v>2700</v>
      </c>
      <c r="Q52" s="38">
        <v>0</v>
      </c>
      <c r="R52" s="38">
        <f>SUM(S52:T52)</f>
        <v>2700</v>
      </c>
      <c r="S52" s="38">
        <v>2700</v>
      </c>
      <c r="T52" s="38">
        <v>0</v>
      </c>
      <c r="U52" s="35">
        <f>SUM(V52:W52)</f>
        <v>2970</v>
      </c>
      <c r="V52" s="35">
        <v>2970</v>
      </c>
      <c r="W52" s="38">
        <v>0</v>
      </c>
    </row>
    <row r="53" spans="1:23" ht="239.25" customHeight="1" x14ac:dyDescent="0.25">
      <c r="A53" s="36" t="s">
        <v>94</v>
      </c>
      <c r="B53" s="209" t="s">
        <v>349</v>
      </c>
      <c r="C53" s="25"/>
      <c r="D53" s="25"/>
      <c r="E53" s="25" t="s">
        <v>37</v>
      </c>
      <c r="F53" s="25" t="s">
        <v>93</v>
      </c>
      <c r="G53" s="25" t="s">
        <v>414</v>
      </c>
      <c r="H53" s="25" t="s">
        <v>51</v>
      </c>
      <c r="I53" s="25" t="s">
        <v>408</v>
      </c>
      <c r="J53" s="22" t="s">
        <v>395</v>
      </c>
      <c r="K53" s="22" t="s">
        <v>409</v>
      </c>
      <c r="L53" s="32"/>
      <c r="M53" s="38">
        <v>1628300</v>
      </c>
      <c r="N53" s="38"/>
      <c r="O53" s="38">
        <f>SUM(P53:Q53)</f>
        <v>1628300</v>
      </c>
      <c r="P53" s="38">
        <f>M53</f>
        <v>1628300</v>
      </c>
      <c r="Q53" s="38">
        <v>0</v>
      </c>
      <c r="R53" s="35">
        <f>SUM(S53:T53)</f>
        <v>1628300</v>
      </c>
      <c r="S53" s="35">
        <f>P53</f>
        <v>1628300</v>
      </c>
      <c r="T53" s="38">
        <v>0</v>
      </c>
      <c r="U53" s="35">
        <f>SUM(V53:W53)</f>
        <v>1628300</v>
      </c>
      <c r="V53" s="35">
        <f>S53</f>
        <v>1628300</v>
      </c>
      <c r="W53" s="38">
        <v>0</v>
      </c>
    </row>
    <row r="54" spans="1:23" ht="18" customHeight="1" x14ac:dyDescent="0.25">
      <c r="A54" s="638" t="s">
        <v>102</v>
      </c>
      <c r="B54" s="854" t="s">
        <v>248</v>
      </c>
      <c r="C54" s="241"/>
      <c r="D54" s="241"/>
      <c r="E54" s="241"/>
      <c r="F54" s="241"/>
      <c r="G54" s="241"/>
      <c r="H54" s="241"/>
      <c r="I54" s="241"/>
      <c r="J54" s="241"/>
      <c r="K54" s="241"/>
      <c r="L54" s="242"/>
      <c r="M54" s="243">
        <f>SUM(M55:M56)</f>
        <v>369370</v>
      </c>
      <c r="N54" s="243">
        <f t="shared" ref="N54:W54" si="13">SUM(N55:N56)</f>
        <v>0</v>
      </c>
      <c r="O54" s="243">
        <f t="shared" si="13"/>
        <v>333737</v>
      </c>
      <c r="P54" s="243">
        <f t="shared" si="13"/>
        <v>333737</v>
      </c>
      <c r="Q54" s="243">
        <f t="shared" si="13"/>
        <v>0</v>
      </c>
      <c r="R54" s="243">
        <f t="shared" si="13"/>
        <v>344351</v>
      </c>
      <c r="S54" s="243">
        <f t="shared" si="13"/>
        <v>344351</v>
      </c>
      <c r="T54" s="243">
        <f t="shared" si="13"/>
        <v>0</v>
      </c>
      <c r="U54" s="243">
        <f t="shared" si="13"/>
        <v>385898</v>
      </c>
      <c r="V54" s="243">
        <f t="shared" si="13"/>
        <v>385898</v>
      </c>
      <c r="W54" s="243">
        <f t="shared" si="13"/>
        <v>0</v>
      </c>
    </row>
    <row r="55" spans="1:23" ht="15.75" customHeight="1" x14ac:dyDescent="0.25">
      <c r="A55" s="639"/>
      <c r="B55" s="855"/>
      <c r="C55" s="241"/>
      <c r="D55" s="241"/>
      <c r="E55" s="240" t="s">
        <v>69</v>
      </c>
      <c r="F55" s="240" t="s">
        <v>170</v>
      </c>
      <c r="G55" s="240" t="s">
        <v>415</v>
      </c>
      <c r="H55" s="240" t="s">
        <v>51</v>
      </c>
      <c r="I55" s="241"/>
      <c r="J55" s="245"/>
      <c r="K55" s="245"/>
      <c r="L55" s="242"/>
      <c r="M55" s="243">
        <v>15500</v>
      </c>
      <c r="N55" s="243"/>
      <c r="O55" s="243">
        <f>P55+Q55</f>
        <v>19375</v>
      </c>
      <c r="P55" s="243">
        <v>19375</v>
      </c>
      <c r="Q55" s="243">
        <v>0</v>
      </c>
      <c r="R55" s="244">
        <f>S55</f>
        <v>19375</v>
      </c>
      <c r="S55" s="244">
        <f>P55</f>
        <v>19375</v>
      </c>
      <c r="T55" s="243">
        <v>0</v>
      </c>
      <c r="U55" s="244">
        <f>V55</f>
        <v>19375</v>
      </c>
      <c r="V55" s="244">
        <f>S55</f>
        <v>19375</v>
      </c>
      <c r="W55" s="243">
        <v>0</v>
      </c>
    </row>
    <row r="56" spans="1:23" ht="16.5" customHeight="1" x14ac:dyDescent="0.25">
      <c r="A56" s="639"/>
      <c r="B56" s="855"/>
      <c r="C56" s="241"/>
      <c r="D56" s="241"/>
      <c r="E56" s="241"/>
      <c r="F56" s="241"/>
      <c r="G56" s="241"/>
      <c r="H56" s="241"/>
      <c r="I56" s="241"/>
      <c r="J56" s="241"/>
      <c r="K56" s="241"/>
      <c r="L56" s="242"/>
      <c r="M56" s="243">
        <f>SUM(M57+M60+M61+M64)</f>
        <v>353870</v>
      </c>
      <c r="N56" s="243">
        <f t="shared" ref="N56:W56" si="14">SUM(N57+N60+N61+N64)</f>
        <v>0</v>
      </c>
      <c r="O56" s="243">
        <f t="shared" si="14"/>
        <v>314362</v>
      </c>
      <c r="P56" s="243">
        <f t="shared" si="14"/>
        <v>314362</v>
      </c>
      <c r="Q56" s="243">
        <f t="shared" si="14"/>
        <v>0</v>
      </c>
      <c r="R56" s="243">
        <f t="shared" si="14"/>
        <v>324976</v>
      </c>
      <c r="S56" s="243">
        <f t="shared" si="14"/>
        <v>324976</v>
      </c>
      <c r="T56" s="243">
        <f t="shared" si="14"/>
        <v>0</v>
      </c>
      <c r="U56" s="243">
        <f t="shared" si="14"/>
        <v>366523</v>
      </c>
      <c r="V56" s="243">
        <f t="shared" si="14"/>
        <v>366523</v>
      </c>
      <c r="W56" s="243">
        <f t="shared" si="14"/>
        <v>0</v>
      </c>
    </row>
    <row r="57" spans="1:23" ht="33.75" customHeight="1" x14ac:dyDescent="0.25">
      <c r="A57" s="639"/>
      <c r="B57" s="855"/>
      <c r="C57" s="241"/>
      <c r="D57" s="241"/>
      <c r="E57" s="241" t="s">
        <v>104</v>
      </c>
      <c r="F57" s="241" t="s">
        <v>68</v>
      </c>
      <c r="G57" s="241" t="s">
        <v>416</v>
      </c>
      <c r="H57" s="241" t="s">
        <v>51</v>
      </c>
      <c r="I57" s="241" t="s">
        <v>408</v>
      </c>
      <c r="J57" s="245" t="s">
        <v>395</v>
      </c>
      <c r="K57" s="245" t="s">
        <v>409</v>
      </c>
      <c r="L57" s="242"/>
      <c r="M57" s="243">
        <f t="shared" ref="M57:W57" si="15">SUM(M58:M59)</f>
        <v>199000</v>
      </c>
      <c r="N57" s="243">
        <f t="shared" si="15"/>
        <v>0</v>
      </c>
      <c r="O57" s="243">
        <f t="shared" si="15"/>
        <v>198210</v>
      </c>
      <c r="P57" s="243">
        <f t="shared" si="15"/>
        <v>198210</v>
      </c>
      <c r="Q57" s="243">
        <f t="shared" si="15"/>
        <v>0</v>
      </c>
      <c r="R57" s="243">
        <f t="shared" si="15"/>
        <v>208823</v>
      </c>
      <c r="S57" s="243">
        <f t="shared" si="15"/>
        <v>208823</v>
      </c>
      <c r="T57" s="243">
        <f t="shared" si="15"/>
        <v>0</v>
      </c>
      <c r="U57" s="243">
        <f t="shared" si="15"/>
        <v>221332</v>
      </c>
      <c r="V57" s="243">
        <f t="shared" si="15"/>
        <v>221332</v>
      </c>
      <c r="W57" s="243">
        <f t="shared" si="15"/>
        <v>0</v>
      </c>
    </row>
    <row r="58" spans="1:23" ht="15.75" customHeight="1" x14ac:dyDescent="0.25">
      <c r="A58" s="639"/>
      <c r="B58" s="855"/>
      <c r="C58" s="241"/>
      <c r="D58" s="241"/>
      <c r="E58" s="642" t="s">
        <v>107</v>
      </c>
      <c r="F58" s="643"/>
      <c r="G58" s="644"/>
      <c r="H58" s="241"/>
      <c r="I58" s="241"/>
      <c r="J58" s="241"/>
      <c r="K58" s="241"/>
      <c r="L58" s="242"/>
      <c r="M58" s="243">
        <v>192000</v>
      </c>
      <c r="N58" s="243"/>
      <c r="O58" s="243">
        <f>SUM(P58:Q58)</f>
        <v>192960</v>
      </c>
      <c r="P58" s="243">
        <v>192960</v>
      </c>
      <c r="Q58" s="243">
        <v>0</v>
      </c>
      <c r="R58" s="244">
        <f>SUM(S58:T58)</f>
        <v>203573</v>
      </c>
      <c r="S58" s="244">
        <v>203573</v>
      </c>
      <c r="T58" s="243">
        <v>0</v>
      </c>
      <c r="U58" s="244">
        <f>SUM(V58:W58)</f>
        <v>214769</v>
      </c>
      <c r="V58" s="244">
        <v>214769</v>
      </c>
      <c r="W58" s="243">
        <v>0</v>
      </c>
    </row>
    <row r="59" spans="1:23" ht="18.75" customHeight="1" x14ac:dyDescent="0.25">
      <c r="A59" s="639"/>
      <c r="B59" s="855"/>
      <c r="C59" s="241"/>
      <c r="D59" s="241"/>
      <c r="E59" s="642" t="s">
        <v>108</v>
      </c>
      <c r="F59" s="643"/>
      <c r="G59" s="644"/>
      <c r="H59" s="241"/>
      <c r="I59" s="241"/>
      <c r="J59" s="241"/>
      <c r="K59" s="241"/>
      <c r="L59" s="242"/>
      <c r="M59" s="243">
        <v>7000</v>
      </c>
      <c r="N59" s="243"/>
      <c r="O59" s="244">
        <f>SUM(P59:Q59)</f>
        <v>5250</v>
      </c>
      <c r="P59" s="243">
        <v>5250</v>
      </c>
      <c r="Q59" s="243">
        <v>0</v>
      </c>
      <c r="R59" s="244">
        <f>SUM(S59:T59)</f>
        <v>5250</v>
      </c>
      <c r="S59" s="244">
        <v>5250</v>
      </c>
      <c r="T59" s="243">
        <v>0</v>
      </c>
      <c r="U59" s="244">
        <f>SUM(V59:W59)</f>
        <v>6563</v>
      </c>
      <c r="V59" s="244">
        <v>6563</v>
      </c>
      <c r="W59" s="243">
        <v>0</v>
      </c>
    </row>
    <row r="60" spans="1:23" ht="13.5" customHeight="1" x14ac:dyDescent="0.25">
      <c r="A60" s="639"/>
      <c r="B60" s="855"/>
      <c r="C60" s="241"/>
      <c r="D60" s="241"/>
      <c r="E60" s="241" t="s">
        <v>104</v>
      </c>
      <c r="F60" s="241" t="s">
        <v>68</v>
      </c>
      <c r="G60" s="241" t="s">
        <v>417</v>
      </c>
      <c r="H60" s="241" t="s">
        <v>51</v>
      </c>
      <c r="I60" s="241" t="s">
        <v>408</v>
      </c>
      <c r="J60" s="245" t="s">
        <v>395</v>
      </c>
      <c r="K60" s="245" t="s">
        <v>409</v>
      </c>
      <c r="L60" s="242"/>
      <c r="M60" s="243">
        <v>140970</v>
      </c>
      <c r="N60" s="243"/>
      <c r="O60" s="243">
        <f>SUM(P60:Q60)</f>
        <v>105727</v>
      </c>
      <c r="P60" s="243">
        <v>105727</v>
      </c>
      <c r="Q60" s="243">
        <v>0</v>
      </c>
      <c r="R60" s="244">
        <f>SUM(S60:T60)</f>
        <v>105728</v>
      </c>
      <c r="S60" s="244">
        <v>105728</v>
      </c>
      <c r="T60" s="243">
        <v>0</v>
      </c>
      <c r="U60" s="244">
        <f>SUM(V60:W60)</f>
        <v>132159</v>
      </c>
      <c r="V60" s="244">
        <v>132159</v>
      </c>
      <c r="W60" s="243">
        <v>0</v>
      </c>
    </row>
    <row r="61" spans="1:23" ht="12.75" customHeight="1" x14ac:dyDescent="0.25">
      <c r="A61" s="639"/>
      <c r="B61" s="855"/>
      <c r="C61" s="241"/>
      <c r="D61" s="241"/>
      <c r="E61" s="241" t="s">
        <v>104</v>
      </c>
      <c r="F61" s="241" t="s">
        <v>68</v>
      </c>
      <c r="G61" s="241" t="s">
        <v>320</v>
      </c>
      <c r="H61" s="241" t="s">
        <v>51</v>
      </c>
      <c r="I61" s="241" t="s">
        <v>408</v>
      </c>
      <c r="J61" s="245" t="s">
        <v>395</v>
      </c>
      <c r="K61" s="245" t="s">
        <v>409</v>
      </c>
      <c r="L61" s="242"/>
      <c r="M61" s="243">
        <f>SUM(M62:M63)</f>
        <v>9000</v>
      </c>
      <c r="N61" s="243">
        <f t="shared" ref="N61:W61" si="16">SUM(N62:N63)</f>
        <v>0</v>
      </c>
      <c r="O61" s="243">
        <f t="shared" si="16"/>
        <v>6750</v>
      </c>
      <c r="P61" s="243">
        <f t="shared" si="16"/>
        <v>6750</v>
      </c>
      <c r="Q61" s="243">
        <f t="shared" si="16"/>
        <v>0</v>
      </c>
      <c r="R61" s="243">
        <f t="shared" si="16"/>
        <v>6750</v>
      </c>
      <c r="S61" s="243">
        <f t="shared" si="16"/>
        <v>6750</v>
      </c>
      <c r="T61" s="243">
        <f t="shared" si="16"/>
        <v>0</v>
      </c>
      <c r="U61" s="243">
        <f t="shared" si="16"/>
        <v>8438</v>
      </c>
      <c r="V61" s="243">
        <f t="shared" si="16"/>
        <v>8438</v>
      </c>
      <c r="W61" s="243">
        <f t="shared" si="16"/>
        <v>0</v>
      </c>
    </row>
    <row r="62" spans="1:23" ht="11.25" customHeight="1" x14ac:dyDescent="0.25">
      <c r="A62" s="639"/>
      <c r="B62" s="855"/>
      <c r="C62" s="241"/>
      <c r="D62" s="241"/>
      <c r="E62" s="642" t="s">
        <v>418</v>
      </c>
      <c r="F62" s="643"/>
      <c r="G62" s="644"/>
      <c r="H62" s="241"/>
      <c r="I62" s="241"/>
      <c r="J62" s="241"/>
      <c r="K62" s="241"/>
      <c r="L62" s="242"/>
      <c r="M62" s="243">
        <v>2000</v>
      </c>
      <c r="N62" s="243"/>
      <c r="O62" s="243">
        <f>SUM(P62:Q62)</f>
        <v>1500</v>
      </c>
      <c r="P62" s="243">
        <v>1500</v>
      </c>
      <c r="Q62" s="243">
        <v>0</v>
      </c>
      <c r="R62" s="244">
        <f>SUM(S62:T62)</f>
        <v>1500</v>
      </c>
      <c r="S62" s="244">
        <v>1500</v>
      </c>
      <c r="T62" s="243">
        <v>0</v>
      </c>
      <c r="U62" s="244">
        <f>SUM(V62:W62)</f>
        <v>1875</v>
      </c>
      <c r="V62" s="244">
        <v>1875</v>
      </c>
      <c r="W62" s="243">
        <v>0</v>
      </c>
    </row>
    <row r="63" spans="1:23" ht="11.25" customHeight="1" x14ac:dyDescent="0.25">
      <c r="A63" s="299"/>
      <c r="B63" s="300"/>
      <c r="C63" s="241"/>
      <c r="D63" s="241"/>
      <c r="E63" s="642" t="s">
        <v>419</v>
      </c>
      <c r="F63" s="643"/>
      <c r="G63" s="644"/>
      <c r="H63" s="241"/>
      <c r="I63" s="241"/>
      <c r="J63" s="241"/>
      <c r="K63" s="241"/>
      <c r="L63" s="242"/>
      <c r="M63" s="243">
        <v>7000</v>
      </c>
      <c r="N63" s="243"/>
      <c r="O63" s="243">
        <f>SUM(P63:Q63)</f>
        <v>5250</v>
      </c>
      <c r="P63" s="243">
        <v>5250</v>
      </c>
      <c r="Q63" s="243">
        <v>0</v>
      </c>
      <c r="R63" s="244">
        <f>SUM(S63:T63)</f>
        <v>5250</v>
      </c>
      <c r="S63" s="244">
        <v>5250</v>
      </c>
      <c r="T63" s="243">
        <v>0</v>
      </c>
      <c r="U63" s="244">
        <f>SUM(V63:W63)</f>
        <v>6563</v>
      </c>
      <c r="V63" s="244">
        <v>6563</v>
      </c>
      <c r="W63" s="243">
        <v>0</v>
      </c>
    </row>
    <row r="64" spans="1:23" ht="37.5" customHeight="1" x14ac:dyDescent="0.25">
      <c r="A64" s="239" t="s">
        <v>112</v>
      </c>
      <c r="B64" s="240" t="s">
        <v>113</v>
      </c>
      <c r="C64" s="241"/>
      <c r="D64" s="241"/>
      <c r="E64" s="241" t="s">
        <v>104</v>
      </c>
      <c r="F64" s="241" t="s">
        <v>68</v>
      </c>
      <c r="G64" s="241" t="s">
        <v>114</v>
      </c>
      <c r="H64" s="241" t="s">
        <v>51</v>
      </c>
      <c r="I64" s="241" t="s">
        <v>408</v>
      </c>
      <c r="J64" s="245" t="s">
        <v>395</v>
      </c>
      <c r="K64" s="245" t="s">
        <v>409</v>
      </c>
      <c r="L64" s="242"/>
      <c r="M64" s="243">
        <v>4900</v>
      </c>
      <c r="N64" s="243"/>
      <c r="O64" s="243">
        <v>3675</v>
      </c>
      <c r="P64" s="476">
        <v>3675</v>
      </c>
      <c r="Q64" s="243">
        <v>0</v>
      </c>
      <c r="R64" s="244">
        <v>3675</v>
      </c>
      <c r="S64" s="476">
        <v>3675</v>
      </c>
      <c r="T64" s="243">
        <v>0</v>
      </c>
      <c r="U64" s="244">
        <v>4594</v>
      </c>
      <c r="V64" s="244">
        <v>4594</v>
      </c>
      <c r="W64" s="243">
        <v>0</v>
      </c>
    </row>
    <row r="65" spans="1:23" ht="96" customHeight="1" x14ac:dyDescent="0.25">
      <c r="A65" s="36" t="s">
        <v>115</v>
      </c>
      <c r="B65" s="20" t="s">
        <v>116</v>
      </c>
      <c r="C65" s="25"/>
      <c r="D65" s="25"/>
      <c r="E65" s="25"/>
      <c r="F65" s="25"/>
      <c r="G65" s="25"/>
      <c r="H65" s="25"/>
      <c r="I65" s="25"/>
      <c r="J65" s="25"/>
      <c r="K65" s="25"/>
      <c r="L65" s="32"/>
      <c r="M65" s="38">
        <f>SUM(M66:M67)</f>
        <v>0</v>
      </c>
      <c r="N65" s="38"/>
      <c r="O65" s="38">
        <f t="shared" ref="O65:W65" si="17">SUM(O66:O67)</f>
        <v>0</v>
      </c>
      <c r="P65" s="38">
        <f t="shared" si="17"/>
        <v>0</v>
      </c>
      <c r="Q65" s="38">
        <f t="shared" si="17"/>
        <v>0</v>
      </c>
      <c r="R65" s="38">
        <f t="shared" si="17"/>
        <v>0</v>
      </c>
      <c r="S65" s="38">
        <f t="shared" si="17"/>
        <v>0</v>
      </c>
      <c r="T65" s="38">
        <f t="shared" si="17"/>
        <v>0</v>
      </c>
      <c r="U65" s="38">
        <f t="shared" si="17"/>
        <v>0</v>
      </c>
      <c r="V65" s="38">
        <f t="shared" si="17"/>
        <v>0</v>
      </c>
      <c r="W65" s="38">
        <f t="shared" si="17"/>
        <v>0</v>
      </c>
    </row>
    <row r="66" spans="1:23" ht="15.75" customHeight="1" x14ac:dyDescent="0.25">
      <c r="A66" s="36"/>
      <c r="B66" s="20" t="s">
        <v>117</v>
      </c>
      <c r="C66" s="25"/>
      <c r="D66" s="25"/>
      <c r="E66" s="25" t="s">
        <v>104</v>
      </c>
      <c r="F66" s="25" t="s">
        <v>68</v>
      </c>
      <c r="G66" s="25"/>
      <c r="H66" s="25" t="s">
        <v>51</v>
      </c>
      <c r="I66" s="25"/>
      <c r="J66" s="25"/>
      <c r="K66" s="25"/>
      <c r="L66" s="32"/>
      <c r="M66" s="38">
        <v>0</v>
      </c>
      <c r="N66" s="38"/>
      <c r="O66" s="38">
        <f>SUM(P66:Q66)</f>
        <v>0</v>
      </c>
      <c r="P66" s="38">
        <v>0</v>
      </c>
      <c r="Q66" s="38">
        <v>0</v>
      </c>
      <c r="R66" s="35">
        <f>SUM(S66:T66)</f>
        <v>0</v>
      </c>
      <c r="S66" s="35">
        <v>0</v>
      </c>
      <c r="T66" s="38">
        <v>0</v>
      </c>
      <c r="U66" s="35">
        <f>SUM(V66:W66)</f>
        <v>0</v>
      </c>
      <c r="V66" s="35">
        <v>0</v>
      </c>
      <c r="W66" s="38">
        <v>0</v>
      </c>
    </row>
    <row r="67" spans="1:23" ht="15.75" customHeight="1" x14ac:dyDescent="0.25">
      <c r="A67" s="36"/>
      <c r="B67" s="20"/>
      <c r="C67" s="25"/>
      <c r="D67" s="25"/>
      <c r="E67" s="25" t="s">
        <v>104</v>
      </c>
      <c r="F67" s="25" t="s">
        <v>119</v>
      </c>
      <c r="G67" s="25" t="s">
        <v>396</v>
      </c>
      <c r="H67" s="25" t="s">
        <v>51</v>
      </c>
      <c r="I67" s="25"/>
      <c r="J67" s="25"/>
      <c r="K67" s="25"/>
      <c r="L67" s="32"/>
      <c r="M67" s="38"/>
      <c r="N67" s="38"/>
      <c r="O67" s="38">
        <f>SUM(P67:Q67)</f>
        <v>0</v>
      </c>
      <c r="P67" s="38"/>
      <c r="Q67" s="38">
        <v>0</v>
      </c>
      <c r="R67" s="35">
        <f>SUM(S67:T67)</f>
        <v>0</v>
      </c>
      <c r="S67" s="35"/>
      <c r="T67" s="38">
        <v>0</v>
      </c>
      <c r="U67" s="35">
        <f>SUM(V67:W67)</f>
        <v>0</v>
      </c>
      <c r="V67" s="35"/>
      <c r="W67" s="38">
        <v>0</v>
      </c>
    </row>
    <row r="68" spans="1:23" ht="27" customHeight="1" x14ac:dyDescent="0.25">
      <c r="A68" s="36" t="s">
        <v>120</v>
      </c>
      <c r="B68" s="20" t="s">
        <v>121</v>
      </c>
      <c r="C68" s="25"/>
      <c r="D68" s="25"/>
      <c r="E68" s="25" t="s">
        <v>104</v>
      </c>
      <c r="F68" s="25" t="s">
        <v>68</v>
      </c>
      <c r="G68" s="25" t="s">
        <v>396</v>
      </c>
      <c r="H68" s="25" t="s">
        <v>51</v>
      </c>
      <c r="I68" s="25"/>
      <c r="J68" s="25"/>
      <c r="K68" s="25"/>
      <c r="L68" s="32"/>
      <c r="M68" s="38"/>
      <c r="N68" s="38"/>
      <c r="O68" s="38">
        <f>SUM(P68:Q68)</f>
        <v>0</v>
      </c>
      <c r="P68" s="38"/>
      <c r="Q68" s="38">
        <v>0</v>
      </c>
      <c r="R68" s="35">
        <f>SUM(S68:T68)</f>
        <v>0</v>
      </c>
      <c r="S68" s="35"/>
      <c r="T68" s="38">
        <v>0</v>
      </c>
      <c r="U68" s="35">
        <f>SUM(V68:W68)</f>
        <v>0</v>
      </c>
      <c r="V68" s="35"/>
      <c r="W68" s="38">
        <v>0</v>
      </c>
    </row>
    <row r="69" spans="1:23" ht="23.25" customHeight="1" x14ac:dyDescent="0.25">
      <c r="A69" s="36" t="s">
        <v>123</v>
      </c>
      <c r="B69" s="20" t="s">
        <v>124</v>
      </c>
      <c r="C69" s="25"/>
      <c r="D69" s="25"/>
      <c r="E69" s="25"/>
      <c r="F69" s="42"/>
      <c r="G69" s="42"/>
      <c r="H69" s="25"/>
      <c r="I69" s="25"/>
      <c r="J69" s="25"/>
      <c r="K69" s="25"/>
      <c r="L69" s="32"/>
      <c r="M69" s="38">
        <f>SUM(M70:M71)</f>
        <v>0</v>
      </c>
      <c r="N69" s="38"/>
      <c r="O69" s="38">
        <f t="shared" ref="O69:W69" si="18">SUM(O70:O71)</f>
        <v>0</v>
      </c>
      <c r="P69" s="38">
        <f t="shared" si="18"/>
        <v>0</v>
      </c>
      <c r="Q69" s="38">
        <f t="shared" si="18"/>
        <v>0</v>
      </c>
      <c r="R69" s="38">
        <f t="shared" si="18"/>
        <v>0</v>
      </c>
      <c r="S69" s="38">
        <f t="shared" si="18"/>
        <v>0</v>
      </c>
      <c r="T69" s="38">
        <f t="shared" si="18"/>
        <v>0</v>
      </c>
      <c r="U69" s="38">
        <f t="shared" si="18"/>
        <v>0</v>
      </c>
      <c r="V69" s="38">
        <f t="shared" si="18"/>
        <v>0</v>
      </c>
      <c r="W69" s="38">
        <f t="shared" si="18"/>
        <v>0</v>
      </c>
    </row>
    <row r="70" spans="1:23" ht="56.25" x14ac:dyDescent="0.25">
      <c r="A70" s="27" t="s">
        <v>256</v>
      </c>
      <c r="B70" s="20" t="s">
        <v>257</v>
      </c>
      <c r="C70" s="22"/>
      <c r="D70" s="22"/>
      <c r="E70" s="22" t="s">
        <v>36</v>
      </c>
      <c r="F70" s="22" t="s">
        <v>59</v>
      </c>
      <c r="G70" s="22" t="s">
        <v>420</v>
      </c>
      <c r="H70" s="22" t="s">
        <v>56</v>
      </c>
      <c r="I70" s="22"/>
      <c r="J70" s="22"/>
      <c r="K70" s="22"/>
      <c r="L70" s="22"/>
      <c r="M70" s="17">
        <v>0</v>
      </c>
      <c r="N70" s="17"/>
      <c r="O70" s="17">
        <f>SUM(P70:Q70)</f>
        <v>0</v>
      </c>
      <c r="P70" s="17">
        <f>SUM(M70)</f>
        <v>0</v>
      </c>
      <c r="Q70" s="17">
        <v>0</v>
      </c>
      <c r="R70" s="17">
        <f>SUM(S70:T70)</f>
        <v>0</v>
      </c>
      <c r="S70" s="17">
        <v>0</v>
      </c>
      <c r="T70" s="17">
        <v>0</v>
      </c>
      <c r="U70" s="17">
        <f>SUM(V70:W70)</f>
        <v>0</v>
      </c>
      <c r="V70" s="17">
        <v>0</v>
      </c>
      <c r="W70" s="17">
        <v>0</v>
      </c>
    </row>
    <row r="71" spans="1:23" ht="80.25" customHeight="1" x14ac:dyDescent="0.25">
      <c r="A71" s="27" t="s">
        <v>258</v>
      </c>
      <c r="B71" s="20" t="s">
        <v>259</v>
      </c>
      <c r="C71" s="22"/>
      <c r="D71" s="22"/>
      <c r="E71" s="22" t="s">
        <v>260</v>
      </c>
      <c r="F71" s="22" t="s">
        <v>119</v>
      </c>
      <c r="G71" s="22" t="s">
        <v>421</v>
      </c>
      <c r="H71" s="22" t="s">
        <v>326</v>
      </c>
      <c r="I71" s="22"/>
      <c r="J71" s="22"/>
      <c r="K71" s="22"/>
      <c r="L71" s="43"/>
      <c r="M71" s="44"/>
      <c r="N71" s="44"/>
      <c r="O71" s="17">
        <f>SUM(P71:Q71)</f>
        <v>0</v>
      </c>
      <c r="P71" s="44"/>
      <c r="Q71" s="44">
        <v>0</v>
      </c>
      <c r="R71" s="17">
        <f>SUM(S71:T71)</f>
        <v>0</v>
      </c>
      <c r="S71" s="44"/>
      <c r="T71" s="44">
        <v>0</v>
      </c>
      <c r="U71" s="17">
        <f>SUM(V71:W71)</f>
        <v>0</v>
      </c>
      <c r="V71" s="44"/>
      <c r="W71" s="44">
        <v>0</v>
      </c>
    </row>
    <row r="72" spans="1:23" ht="82.5" customHeight="1" x14ac:dyDescent="0.25">
      <c r="A72" s="856" t="s">
        <v>422</v>
      </c>
      <c r="B72" s="857"/>
      <c r="C72" s="857"/>
      <c r="D72" s="857"/>
      <c r="E72" s="857"/>
      <c r="F72" s="857"/>
      <c r="G72" s="857"/>
      <c r="H72" s="857"/>
      <c r="I72" s="857"/>
      <c r="J72" s="857"/>
      <c r="K72" s="858"/>
      <c r="L72" s="45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</row>
    <row r="73" spans="1:23" x14ac:dyDescent="0.25">
      <c r="A73" s="32" t="s">
        <v>126</v>
      </c>
      <c r="B73" s="32" t="s">
        <v>127</v>
      </c>
      <c r="C73" s="22"/>
      <c r="D73" s="22"/>
      <c r="E73" s="22"/>
      <c r="F73" s="22"/>
      <c r="G73" s="22"/>
      <c r="H73" s="22"/>
      <c r="I73" s="22"/>
      <c r="J73" s="22"/>
      <c r="K73" s="22"/>
      <c r="L73" s="47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</row>
    <row r="74" spans="1:23" ht="67.5" x14ac:dyDescent="0.25">
      <c r="A74" s="27" t="s">
        <v>128</v>
      </c>
      <c r="B74" s="36" t="s">
        <v>129</v>
      </c>
      <c r="C74" s="27"/>
      <c r="D74" s="27"/>
      <c r="E74" s="27"/>
      <c r="F74" s="27"/>
      <c r="G74" s="27"/>
      <c r="H74" s="27"/>
      <c r="I74" s="27"/>
      <c r="J74" s="210"/>
      <c r="K74" s="27"/>
      <c r="L74" s="22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1:23" x14ac:dyDescent="0.25">
      <c r="A75" s="27" t="s">
        <v>130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1:23" x14ac:dyDescent="0.25">
      <c r="A76" s="27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1:23" ht="22.5" x14ac:dyDescent="0.25">
      <c r="A77" s="27" t="s">
        <v>131</v>
      </c>
      <c r="B77" s="20" t="s">
        <v>423</v>
      </c>
      <c r="C77" s="49" t="s">
        <v>35</v>
      </c>
      <c r="D77" s="22"/>
      <c r="E77" s="22"/>
      <c r="F77" s="22"/>
      <c r="G77" s="22"/>
      <c r="H77" s="22"/>
      <c r="I77" s="22"/>
      <c r="J77" s="22"/>
      <c r="K77" s="22"/>
      <c r="L77" s="22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1:23" x14ac:dyDescent="0.25">
      <c r="A78" s="27" t="s">
        <v>133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1:23" x14ac:dyDescent="0.25">
      <c r="A79" s="27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1:23" ht="22.5" x14ac:dyDescent="0.25">
      <c r="A80" s="27" t="s">
        <v>134</v>
      </c>
      <c r="B80" s="20" t="s">
        <v>135</v>
      </c>
      <c r="C80" s="49" t="s">
        <v>35</v>
      </c>
      <c r="D80" s="22"/>
      <c r="E80" s="22"/>
      <c r="F80" s="22"/>
      <c r="G80" s="22"/>
      <c r="H80" s="22"/>
      <c r="I80" s="22"/>
      <c r="J80" s="22"/>
      <c r="K80" s="22"/>
      <c r="L80" s="22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1:23" x14ac:dyDescent="0.25">
      <c r="A81" s="27" t="s">
        <v>136</v>
      </c>
      <c r="B81" s="20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 x14ac:dyDescent="0.25">
      <c r="A82" s="27" t="s">
        <v>137</v>
      </c>
      <c r="B82" s="32" t="s">
        <v>138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1:23" ht="67.5" x14ac:dyDescent="0.25">
      <c r="A83" s="27" t="s">
        <v>139</v>
      </c>
      <c r="B83" s="36" t="s">
        <v>140</v>
      </c>
      <c r="C83" s="27"/>
      <c r="D83" s="27"/>
      <c r="E83" s="27"/>
      <c r="F83" s="27"/>
      <c r="G83" s="27"/>
      <c r="H83" s="27"/>
      <c r="I83" s="27"/>
      <c r="J83" s="27"/>
      <c r="K83" s="22"/>
      <c r="L83" s="22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1:23" x14ac:dyDescent="0.25">
      <c r="A84" s="27" t="s">
        <v>130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1:23" x14ac:dyDescent="0.25">
      <c r="A85" s="27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1:23" ht="33.75" x14ac:dyDescent="0.25">
      <c r="A86" s="27" t="s">
        <v>141</v>
      </c>
      <c r="B86" s="20" t="s">
        <v>424</v>
      </c>
      <c r="C86" s="49" t="s">
        <v>35</v>
      </c>
      <c r="D86" s="22"/>
      <c r="E86" s="22"/>
      <c r="F86" s="22"/>
      <c r="G86" s="22"/>
      <c r="H86" s="22"/>
      <c r="I86" s="22"/>
      <c r="J86" s="22"/>
      <c r="K86" s="22"/>
      <c r="L86" s="22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1:23" x14ac:dyDescent="0.25">
      <c r="A87" s="27" t="s">
        <v>143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1:23" x14ac:dyDescent="0.25">
      <c r="A88" s="27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1:23" ht="22.5" x14ac:dyDescent="0.25">
      <c r="A89" s="27" t="s">
        <v>144</v>
      </c>
      <c r="B89" s="20" t="s">
        <v>145</v>
      </c>
      <c r="C89" s="49" t="s">
        <v>35</v>
      </c>
      <c r="D89" s="22"/>
      <c r="E89" s="22"/>
      <c r="F89" s="22"/>
      <c r="G89" s="22"/>
      <c r="H89" s="22"/>
      <c r="I89" s="22"/>
      <c r="J89" s="22"/>
      <c r="K89" s="22"/>
      <c r="L89" s="22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3" x14ac:dyDescent="0.25">
      <c r="A90" s="27" t="s">
        <v>146</v>
      </c>
      <c r="B90" s="20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3" x14ac:dyDescent="0.25">
      <c r="A91" s="27"/>
      <c r="B91" s="20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x14ac:dyDescent="0.25">
      <c r="A92" s="27"/>
      <c r="B92" s="20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ht="29.25" customHeight="1" x14ac:dyDescent="0.25">
      <c r="A93" s="859" t="s">
        <v>425</v>
      </c>
      <c r="B93" s="860"/>
      <c r="C93" s="860"/>
      <c r="D93" s="860"/>
      <c r="E93" s="860"/>
      <c r="F93" s="860"/>
      <c r="G93" s="860"/>
      <c r="H93" s="860"/>
      <c r="I93" s="860"/>
      <c r="J93" s="860"/>
      <c r="K93" s="860"/>
      <c r="L93" s="803"/>
      <c r="M93" s="803"/>
      <c r="N93" s="803"/>
      <c r="O93" s="803"/>
      <c r="P93" s="803"/>
      <c r="Q93" s="803"/>
      <c r="R93" s="803"/>
      <c r="S93" s="803"/>
      <c r="T93" s="861"/>
      <c r="U93" s="46"/>
      <c r="V93" s="46"/>
      <c r="W93" s="46"/>
    </row>
    <row r="94" spans="1:23" x14ac:dyDescent="0.25">
      <c r="A94" s="27" t="s">
        <v>152</v>
      </c>
      <c r="B94" s="22"/>
      <c r="C94" s="50" t="s">
        <v>35</v>
      </c>
      <c r="D94" s="22"/>
      <c r="E94" s="22"/>
      <c r="F94" s="22"/>
      <c r="G94" s="22"/>
      <c r="H94" s="22"/>
      <c r="I94" s="22"/>
      <c r="J94" s="22"/>
      <c r="K94" s="22"/>
      <c r="L94" s="22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1:23" x14ac:dyDescent="0.25">
      <c r="A95" s="27" t="s">
        <v>153</v>
      </c>
      <c r="B95" s="22"/>
      <c r="C95" s="50" t="s">
        <v>35</v>
      </c>
      <c r="D95" s="22"/>
      <c r="E95" s="22"/>
      <c r="F95" s="22"/>
      <c r="G95" s="22"/>
      <c r="H95" s="22"/>
      <c r="I95" s="22"/>
      <c r="J95" s="22"/>
      <c r="K95" s="22"/>
      <c r="L95" s="22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1:23" ht="28.5" customHeight="1" x14ac:dyDescent="0.25">
      <c r="A96" s="211" t="s">
        <v>426</v>
      </c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53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1:23" x14ac:dyDescent="0.25">
      <c r="A97" s="60" t="s">
        <v>163</v>
      </c>
      <c r="B97" s="632" t="s">
        <v>164</v>
      </c>
      <c r="C97" s="658"/>
      <c r="D97" s="658"/>
      <c r="E97" s="658"/>
      <c r="F97" s="658"/>
      <c r="G97" s="658"/>
      <c r="H97" s="633"/>
      <c r="I97" s="804"/>
      <c r="J97" s="804"/>
      <c r="K97" s="804"/>
      <c r="L97" s="805"/>
      <c r="M97" s="12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1:23" ht="31.5" x14ac:dyDescent="0.25">
      <c r="A98" s="27" t="s">
        <v>165</v>
      </c>
      <c r="B98" s="45" t="s">
        <v>166</v>
      </c>
      <c r="C98" s="60" t="s">
        <v>35</v>
      </c>
      <c r="D98" s="32"/>
      <c r="E98" s="22"/>
      <c r="F98" s="22"/>
      <c r="G98" s="22"/>
      <c r="H98" s="22"/>
      <c r="I98" s="22"/>
      <c r="J98" s="22"/>
      <c r="K98" s="22"/>
      <c r="L98" s="22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1:23" x14ac:dyDescent="0.25">
      <c r="A99" s="19" t="s">
        <v>33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1:23" x14ac:dyDescent="0.25">
      <c r="A100" s="27" t="s">
        <v>49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1:23" ht="42" x14ac:dyDescent="0.25">
      <c r="A101" s="27" t="s">
        <v>167</v>
      </c>
      <c r="B101" s="45" t="s">
        <v>168</v>
      </c>
      <c r="C101" s="49" t="s">
        <v>35</v>
      </c>
      <c r="D101" s="49"/>
      <c r="E101" s="22"/>
      <c r="F101" s="22"/>
      <c r="G101" s="22"/>
      <c r="H101" s="22"/>
      <c r="I101" s="22"/>
      <c r="J101" s="22"/>
      <c r="K101" s="22"/>
      <c r="L101" s="22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x14ac:dyDescent="0.25">
      <c r="A102" s="27" t="s">
        <v>64</v>
      </c>
      <c r="B102" s="22"/>
      <c r="C102" s="22"/>
      <c r="D102" s="22"/>
      <c r="E102" s="22"/>
      <c r="F102" s="22"/>
      <c r="G102" s="22"/>
      <c r="H102" s="22"/>
      <c r="I102" s="50"/>
      <c r="J102" s="22"/>
      <c r="K102" s="22"/>
      <c r="L102" s="22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 x14ac:dyDescent="0.25">
      <c r="A103" s="27" t="s">
        <v>171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1:23" ht="31.5" x14ac:dyDescent="0.25">
      <c r="A104" s="32" t="s">
        <v>173</v>
      </c>
      <c r="B104" s="45" t="s">
        <v>174</v>
      </c>
      <c r="C104" s="49" t="s">
        <v>35</v>
      </c>
      <c r="D104" s="22"/>
      <c r="E104" s="22"/>
      <c r="F104" s="22"/>
      <c r="G104" s="22"/>
      <c r="H104" s="22"/>
      <c r="I104" s="22"/>
      <c r="J104" s="22"/>
      <c r="K104" s="22"/>
      <c r="L104" s="22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23" x14ac:dyDescent="0.25">
      <c r="A105" s="27" t="s">
        <v>175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23" x14ac:dyDescent="0.25">
      <c r="A106" s="27" t="s">
        <v>176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1:23" x14ac:dyDescent="0.25">
      <c r="A107" s="32" t="s">
        <v>177</v>
      </c>
      <c r="B107" s="32" t="s">
        <v>178</v>
      </c>
      <c r="C107" s="49" t="s">
        <v>35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1:23" x14ac:dyDescent="0.25">
      <c r="A108" s="27" t="s">
        <v>179</v>
      </c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1:23" x14ac:dyDescent="0.25">
      <c r="A109" s="27" t="s">
        <v>180</v>
      </c>
      <c r="B109" s="32" t="s">
        <v>181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1:23" x14ac:dyDescent="0.25">
      <c r="A110" s="27" t="s">
        <v>182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1:23" x14ac:dyDescent="0.25">
      <c r="A111" s="32" t="s">
        <v>183</v>
      </c>
      <c r="B111" s="32" t="s">
        <v>184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3" x14ac:dyDescent="0.25">
      <c r="A112" s="27" t="s">
        <v>185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1:23" ht="28.5" customHeight="1" x14ac:dyDescent="0.25">
      <c r="A113" s="60" t="s">
        <v>186</v>
      </c>
      <c r="B113" s="632" t="s">
        <v>187</v>
      </c>
      <c r="C113" s="633"/>
      <c r="D113" s="633"/>
      <c r="E113" s="633"/>
      <c r="F113" s="633"/>
      <c r="G113" s="633"/>
      <c r="H113" s="633"/>
      <c r="I113" s="633"/>
      <c r="J113" s="633"/>
      <c r="K113" s="633"/>
      <c r="L113" s="45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</row>
    <row r="114" spans="1:23" ht="31.5" x14ac:dyDescent="0.25">
      <c r="A114" s="32" t="s">
        <v>165</v>
      </c>
      <c r="B114" s="45" t="s">
        <v>267</v>
      </c>
      <c r="C114" s="49" t="s">
        <v>35</v>
      </c>
      <c r="D114" s="45"/>
      <c r="E114" s="22"/>
      <c r="F114" s="22"/>
      <c r="G114" s="22"/>
      <c r="H114" s="22"/>
      <c r="I114" s="22"/>
      <c r="J114" s="22"/>
      <c r="K114" s="22"/>
      <c r="L114" s="22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x14ac:dyDescent="0.25">
      <c r="A115" s="27" t="s">
        <v>33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17"/>
      <c r="N115" s="17"/>
      <c r="O115" s="17"/>
      <c r="P115" s="17"/>
      <c r="Q115" s="61"/>
      <c r="R115" s="61"/>
      <c r="S115" s="17"/>
      <c r="T115" s="17"/>
      <c r="U115" s="17"/>
      <c r="V115" s="17"/>
      <c r="W115" s="17"/>
    </row>
    <row r="116" spans="1:23" x14ac:dyDescent="0.25">
      <c r="A116" s="19" t="s">
        <v>49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:23" ht="73.5" x14ac:dyDescent="0.25">
      <c r="A117" s="32" t="s">
        <v>167</v>
      </c>
      <c r="B117" s="45" t="s">
        <v>268</v>
      </c>
      <c r="C117" s="49" t="s">
        <v>35</v>
      </c>
      <c r="D117" s="45"/>
      <c r="E117" s="22"/>
      <c r="F117" s="22"/>
      <c r="G117" s="22"/>
      <c r="H117" s="22"/>
      <c r="I117" s="22"/>
      <c r="J117" s="22"/>
      <c r="K117" s="22"/>
      <c r="L117" s="22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1:23" x14ac:dyDescent="0.25">
      <c r="A118" s="27" t="s">
        <v>64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1:23" x14ac:dyDescent="0.25">
      <c r="A119" s="27" t="s">
        <v>81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1:23" ht="27" customHeight="1" x14ac:dyDescent="0.25">
      <c r="A120" s="60" t="s">
        <v>188</v>
      </c>
      <c r="B120" s="632" t="s">
        <v>269</v>
      </c>
      <c r="C120" s="633"/>
      <c r="D120" s="633"/>
      <c r="E120" s="633"/>
      <c r="F120" s="633"/>
      <c r="G120" s="633"/>
      <c r="H120" s="633"/>
      <c r="I120" s="633"/>
      <c r="J120" s="633"/>
      <c r="K120" s="633"/>
      <c r="L120" s="45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</row>
    <row r="121" spans="1:23" x14ac:dyDescent="0.25">
      <c r="A121" s="27" t="s">
        <v>190</v>
      </c>
      <c r="B121" s="22"/>
      <c r="C121" s="49"/>
      <c r="D121" s="22"/>
      <c r="E121" s="22"/>
      <c r="F121" s="22"/>
      <c r="G121" s="22"/>
      <c r="H121" s="22"/>
      <c r="I121" s="22"/>
      <c r="J121" s="22"/>
      <c r="K121" s="22"/>
      <c r="L121" s="22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1:23" x14ac:dyDescent="0.25">
      <c r="A122" s="27" t="s">
        <v>167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x14ac:dyDescent="0.25">
      <c r="A123" s="60" t="s">
        <v>191</v>
      </c>
      <c r="B123" s="632" t="s">
        <v>192</v>
      </c>
      <c r="C123" s="658"/>
      <c r="D123" s="658"/>
      <c r="E123" s="659"/>
      <c r="F123" s="659"/>
      <c r="G123" s="659"/>
      <c r="H123" s="659"/>
      <c r="I123" s="633"/>
      <c r="J123" s="660"/>
      <c r="K123" s="22"/>
      <c r="L123" s="22"/>
      <c r="M123" s="62"/>
      <c r="N123" s="17"/>
      <c r="O123" s="12"/>
      <c r="P123" s="17"/>
      <c r="Q123" s="17"/>
      <c r="R123" s="12"/>
      <c r="S123" s="17"/>
      <c r="T123" s="17"/>
      <c r="U123" s="17"/>
      <c r="V123" s="12"/>
      <c r="W123" s="17"/>
    </row>
    <row r="124" spans="1:23" x14ac:dyDescent="0.25">
      <c r="A124" s="27" t="s">
        <v>165</v>
      </c>
      <c r="B124" s="32" t="s">
        <v>193</v>
      </c>
      <c r="C124" s="49" t="s">
        <v>35</v>
      </c>
      <c r="D124" s="32"/>
      <c r="E124" s="22"/>
      <c r="F124" s="22"/>
      <c r="G124" s="22"/>
      <c r="H124" s="22"/>
      <c r="I124" s="22"/>
      <c r="J124" s="22"/>
      <c r="K124" s="22"/>
      <c r="L124" s="22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1:23" ht="31.5" x14ac:dyDescent="0.25">
      <c r="A125" s="19" t="s">
        <v>33</v>
      </c>
      <c r="B125" s="45" t="s">
        <v>194</v>
      </c>
      <c r="C125" s="49" t="s">
        <v>35</v>
      </c>
      <c r="D125" s="45"/>
      <c r="E125" s="22"/>
      <c r="F125" s="22"/>
      <c r="G125" s="22"/>
      <c r="H125" s="22"/>
      <c r="I125" s="22"/>
      <c r="J125" s="22"/>
      <c r="K125" s="22"/>
      <c r="L125" s="22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1:23" x14ac:dyDescent="0.25">
      <c r="A126" s="27">
        <v>2</v>
      </c>
      <c r="B126" s="32" t="s">
        <v>195</v>
      </c>
      <c r="C126" s="49" t="s">
        <v>35</v>
      </c>
      <c r="D126" s="32"/>
      <c r="E126" s="22"/>
      <c r="F126" s="22"/>
      <c r="G126" s="22"/>
      <c r="H126" s="22"/>
      <c r="I126" s="22"/>
      <c r="J126" s="22"/>
      <c r="K126" s="22"/>
      <c r="L126" s="22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1:23" x14ac:dyDescent="0.25">
      <c r="A127" s="27" t="s">
        <v>64</v>
      </c>
      <c r="B127" s="63"/>
      <c r="C127" s="49" t="s">
        <v>35</v>
      </c>
      <c r="D127" s="63"/>
      <c r="E127" s="22"/>
      <c r="F127" s="22"/>
      <c r="G127" s="22"/>
      <c r="H127" s="22"/>
      <c r="I127" s="22"/>
      <c r="J127" s="22"/>
      <c r="K127" s="22"/>
      <c r="L127" s="22"/>
      <c r="M127" s="17"/>
      <c r="N127" s="17"/>
      <c r="O127" s="17"/>
      <c r="P127" s="17"/>
      <c r="Q127" s="17"/>
      <c r="R127" s="12"/>
      <c r="S127" s="17"/>
      <c r="T127" s="17"/>
      <c r="U127" s="17"/>
      <c r="V127" s="17"/>
      <c r="W127" s="17"/>
    </row>
    <row r="128" spans="1:23" ht="21" x14ac:dyDescent="0.25">
      <c r="A128" s="27">
        <v>3</v>
      </c>
      <c r="B128" s="45" t="s">
        <v>270</v>
      </c>
      <c r="C128" s="49" t="s">
        <v>35</v>
      </c>
      <c r="D128" s="32"/>
      <c r="E128" s="22"/>
      <c r="F128" s="22"/>
      <c r="G128" s="22"/>
      <c r="H128" s="22"/>
      <c r="I128" s="22"/>
      <c r="J128" s="22"/>
      <c r="K128" s="22"/>
      <c r="L128" s="22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1:23" x14ac:dyDescent="0.25">
      <c r="A129" s="27" t="s">
        <v>197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1:23" x14ac:dyDescent="0.25">
      <c r="A130" s="27" t="s">
        <v>123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1:23" ht="42" x14ac:dyDescent="0.25">
      <c r="A131" s="64" t="s">
        <v>198</v>
      </c>
      <c r="B131" s="46" t="s">
        <v>199</v>
      </c>
      <c r="C131" s="46"/>
      <c r="D131" s="46"/>
      <c r="E131" s="46"/>
      <c r="F131" s="46"/>
      <c r="G131" s="46"/>
      <c r="H131" s="46"/>
      <c r="I131" s="46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</row>
    <row r="132" spans="1:23" x14ac:dyDescent="0.25">
      <c r="A132" s="17"/>
      <c r="B132" s="66"/>
      <c r="C132" s="66"/>
      <c r="D132" s="66"/>
      <c r="E132" s="66"/>
      <c r="F132" s="66"/>
      <c r="G132" s="66"/>
      <c r="H132" s="66"/>
      <c r="I132" s="66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1:23" ht="30" customHeight="1" x14ac:dyDescent="0.25">
      <c r="A133" s="64" t="s">
        <v>200</v>
      </c>
      <c r="B133" s="590" t="s">
        <v>201</v>
      </c>
      <c r="C133" s="626"/>
      <c r="D133" s="626"/>
      <c r="E133" s="626"/>
      <c r="F133" s="626"/>
      <c r="G133" s="626"/>
      <c r="H133" s="626"/>
      <c r="I133" s="626"/>
      <c r="J133" s="626"/>
      <c r="K133" s="62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</row>
    <row r="134" spans="1:23" x14ac:dyDescent="0.2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</row>
    <row r="135" spans="1:23" ht="12.75" customHeight="1" x14ac:dyDescent="0.25">
      <c r="A135" s="68" t="s">
        <v>202</v>
      </c>
      <c r="B135" s="68" t="s">
        <v>54</v>
      </c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</row>
    <row r="136" spans="1:23" x14ac:dyDescent="0.25">
      <c r="A136" s="69"/>
      <c r="B136" s="69" t="s">
        <v>271</v>
      </c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70">
        <f>SUM(M19+M97+M113+M120+M123+M131+M133+M135)</f>
        <v>5766750</v>
      </c>
      <c r="N136" s="70">
        <f t="shared" ref="N136:W136" si="19">SUM(N19+N97+N113+N120+N123+N131+N133+N135)</f>
        <v>0</v>
      </c>
      <c r="O136" s="70">
        <f t="shared" si="19"/>
        <v>5915156</v>
      </c>
      <c r="P136" s="70">
        <f t="shared" si="19"/>
        <v>5915156</v>
      </c>
      <c r="Q136" s="70">
        <f t="shared" si="19"/>
        <v>0</v>
      </c>
      <c r="R136" s="70">
        <f t="shared" si="19"/>
        <v>5948347</v>
      </c>
      <c r="S136" s="70">
        <f t="shared" si="19"/>
        <v>5958349</v>
      </c>
      <c r="T136" s="70">
        <f t="shared" si="19"/>
        <v>0</v>
      </c>
      <c r="U136" s="70">
        <f t="shared" si="19"/>
        <v>5892841</v>
      </c>
      <c r="V136" s="70">
        <f t="shared" si="19"/>
        <v>5892841</v>
      </c>
      <c r="W136" s="70">
        <f t="shared" si="19"/>
        <v>0</v>
      </c>
    </row>
    <row r="137" spans="1:23" ht="16.5" customHeight="1" x14ac:dyDescent="0.2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</row>
    <row r="138" spans="1:23" x14ac:dyDescent="0.2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</row>
    <row r="139" spans="1:23" x14ac:dyDescent="0.25">
      <c r="A139" s="75" t="s">
        <v>427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3"/>
      <c r="Q139" s="73"/>
      <c r="R139" s="73"/>
      <c r="S139" s="73"/>
      <c r="T139" s="73"/>
      <c r="U139" s="73"/>
      <c r="V139" s="73"/>
      <c r="W139" s="73"/>
    </row>
    <row r="140" spans="1:23" x14ac:dyDescent="0.25">
      <c r="A140" s="75" t="s">
        <v>205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3"/>
      <c r="Q140" s="73"/>
      <c r="R140" s="73"/>
      <c r="S140" s="73"/>
      <c r="T140" s="73"/>
      <c r="U140" s="73"/>
      <c r="V140" s="73"/>
      <c r="W140" s="73"/>
    </row>
    <row r="141" spans="1:23" ht="15.75" customHeight="1" x14ac:dyDescent="0.25">
      <c r="A141" s="75" t="s">
        <v>206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3"/>
      <c r="Q141" s="73"/>
      <c r="R141" s="73"/>
      <c r="S141" s="73"/>
      <c r="T141" s="73"/>
      <c r="U141" s="73"/>
      <c r="V141" s="73"/>
      <c r="W141" s="73"/>
    </row>
    <row r="142" spans="1:23" x14ac:dyDescent="0.2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</row>
    <row r="143" spans="1:23" ht="12.75" customHeight="1" x14ac:dyDescent="0.25">
      <c r="A143" s="663" t="s">
        <v>7</v>
      </c>
      <c r="B143" s="577" t="s">
        <v>8</v>
      </c>
      <c r="C143" s="577" t="s">
        <v>9</v>
      </c>
      <c r="D143" s="577" t="s">
        <v>10</v>
      </c>
      <c r="E143" s="582" t="s">
        <v>11</v>
      </c>
      <c r="F143" s="583"/>
      <c r="G143" s="583"/>
      <c r="H143" s="76"/>
      <c r="I143" s="584" t="s">
        <v>12</v>
      </c>
      <c r="J143" s="577" t="s">
        <v>13</v>
      </c>
      <c r="K143" s="577" t="s">
        <v>14</v>
      </c>
      <c r="L143" s="77"/>
      <c r="M143" s="78"/>
      <c r="N143" s="78"/>
      <c r="O143" s="78"/>
      <c r="P143" s="78"/>
      <c r="Q143" s="666"/>
      <c r="R143" s="666"/>
      <c r="S143" s="78"/>
      <c r="T143" s="78"/>
      <c r="U143" s="79"/>
      <c r="V143" s="78"/>
      <c r="W143" s="76"/>
    </row>
    <row r="144" spans="1:23" ht="12.75" customHeight="1" x14ac:dyDescent="0.25">
      <c r="A144" s="664"/>
      <c r="B144" s="578"/>
      <c r="C144" s="578"/>
      <c r="D144" s="578"/>
      <c r="E144" s="607" t="s">
        <v>15</v>
      </c>
      <c r="F144" s="608"/>
      <c r="G144" s="608"/>
      <c r="H144" s="609"/>
      <c r="I144" s="585"/>
      <c r="J144" s="578"/>
      <c r="K144" s="578"/>
      <c r="L144" s="667"/>
      <c r="M144" s="668"/>
      <c r="N144" s="668"/>
      <c r="O144" s="668"/>
      <c r="P144" s="668"/>
      <c r="Q144" s="668"/>
      <c r="R144" s="668"/>
      <c r="S144" s="668"/>
      <c r="T144" s="668"/>
      <c r="U144" s="668"/>
      <c r="V144" s="668"/>
      <c r="W144" s="669"/>
    </row>
    <row r="145" spans="1:23" ht="12.75" customHeight="1" x14ac:dyDescent="0.25">
      <c r="A145" s="664"/>
      <c r="B145" s="578"/>
      <c r="C145" s="578"/>
      <c r="D145" s="578"/>
      <c r="E145" s="612" t="s">
        <v>16</v>
      </c>
      <c r="F145" s="612" t="s">
        <v>17</v>
      </c>
      <c r="G145" s="615" t="s">
        <v>18</v>
      </c>
      <c r="H145" s="612" t="s">
        <v>19</v>
      </c>
      <c r="I145" s="585"/>
      <c r="J145" s="578"/>
      <c r="K145" s="578"/>
      <c r="L145" s="598" t="s">
        <v>20</v>
      </c>
      <c r="M145" s="599"/>
      <c r="N145" s="599"/>
      <c r="O145" s="599"/>
      <c r="P145" s="599"/>
      <c r="Q145" s="599"/>
      <c r="R145" s="599"/>
      <c r="S145" s="599"/>
      <c r="T145" s="599"/>
      <c r="U145" s="599"/>
      <c r="V145" s="599"/>
      <c r="W145" s="600"/>
    </row>
    <row r="146" spans="1:23" ht="12.75" customHeight="1" x14ac:dyDescent="0.25">
      <c r="A146" s="664"/>
      <c r="B146" s="578"/>
      <c r="C146" s="578"/>
      <c r="D146" s="578"/>
      <c r="E146" s="613"/>
      <c r="F146" s="613"/>
      <c r="G146" s="616"/>
      <c r="H146" s="613"/>
      <c r="I146" s="585"/>
      <c r="J146" s="578"/>
      <c r="K146" s="578"/>
      <c r="L146" s="577" t="s">
        <v>21</v>
      </c>
      <c r="M146" s="577" t="s">
        <v>207</v>
      </c>
      <c r="N146" s="577" t="s">
        <v>23</v>
      </c>
      <c r="O146" s="587" t="s">
        <v>208</v>
      </c>
      <c r="P146" s="588"/>
      <c r="Q146" s="589"/>
      <c r="R146" s="587" t="s">
        <v>209</v>
      </c>
      <c r="S146" s="588"/>
      <c r="T146" s="589"/>
      <c r="U146" s="670" t="s">
        <v>210</v>
      </c>
      <c r="V146" s="671"/>
      <c r="W146" s="672"/>
    </row>
    <row r="147" spans="1:23" ht="36" customHeight="1" x14ac:dyDescent="0.25">
      <c r="A147" s="665"/>
      <c r="B147" s="579"/>
      <c r="C147" s="579"/>
      <c r="D147" s="579"/>
      <c r="E147" s="614"/>
      <c r="F147" s="614"/>
      <c r="G147" s="617"/>
      <c r="H147" s="614"/>
      <c r="I147" s="586"/>
      <c r="J147" s="579"/>
      <c r="K147" s="579"/>
      <c r="L147" s="579"/>
      <c r="M147" s="579"/>
      <c r="N147" s="579"/>
      <c r="O147" s="12" t="s">
        <v>27</v>
      </c>
      <c r="P147" s="12" t="s">
        <v>28</v>
      </c>
      <c r="Q147" s="12" t="s">
        <v>29</v>
      </c>
      <c r="R147" s="12" t="s">
        <v>27</v>
      </c>
      <c r="S147" s="12" t="s">
        <v>28</v>
      </c>
      <c r="T147" s="12" t="s">
        <v>29</v>
      </c>
      <c r="U147" s="12" t="s">
        <v>27</v>
      </c>
      <c r="V147" s="12" t="s">
        <v>28</v>
      </c>
      <c r="W147" s="12" t="s">
        <v>29</v>
      </c>
    </row>
    <row r="148" spans="1:23" x14ac:dyDescent="0.25">
      <c r="A148" s="12">
        <v>1</v>
      </c>
      <c r="B148" s="12">
        <v>2</v>
      </c>
      <c r="C148" s="12"/>
      <c r="D148" s="12"/>
      <c r="E148" s="12" t="s">
        <v>173</v>
      </c>
      <c r="F148" s="12" t="s">
        <v>177</v>
      </c>
      <c r="G148" s="12">
        <v>5</v>
      </c>
      <c r="H148" s="12">
        <v>6</v>
      </c>
      <c r="I148" s="12">
        <v>7</v>
      </c>
      <c r="J148" s="12">
        <v>8</v>
      </c>
      <c r="K148" s="12">
        <v>9</v>
      </c>
      <c r="L148" s="12">
        <v>10</v>
      </c>
      <c r="M148" s="12">
        <v>11</v>
      </c>
      <c r="N148" s="12">
        <v>12</v>
      </c>
      <c r="O148" s="587" t="s">
        <v>59</v>
      </c>
      <c r="P148" s="588"/>
      <c r="Q148" s="589"/>
      <c r="R148" s="587" t="s">
        <v>211</v>
      </c>
      <c r="S148" s="588"/>
      <c r="T148" s="589"/>
      <c r="U148" s="587" t="s">
        <v>212</v>
      </c>
      <c r="V148" s="588"/>
      <c r="W148" s="589"/>
    </row>
    <row r="149" spans="1:23" ht="15.75" customHeight="1" x14ac:dyDescent="0.25">
      <c r="A149" s="12" t="s">
        <v>30</v>
      </c>
      <c r="B149" s="590" t="s">
        <v>428</v>
      </c>
      <c r="C149" s="591"/>
      <c r="D149" s="591"/>
      <c r="E149" s="591"/>
      <c r="F149" s="591"/>
      <c r="G149" s="591"/>
      <c r="H149" s="662"/>
      <c r="I149" s="17"/>
      <c r="J149" s="17"/>
      <c r="K149" s="17"/>
      <c r="L149" s="17"/>
      <c r="M149" s="80">
        <f t="shared" ref="M149:W149" si="20">SUM(M151+M159+M166+M172+M197)</f>
        <v>81260</v>
      </c>
      <c r="N149" s="80">
        <f t="shared" si="20"/>
        <v>0</v>
      </c>
      <c r="O149" s="80">
        <f t="shared" si="20"/>
        <v>81260</v>
      </c>
      <c r="P149" s="80">
        <f t="shared" si="20"/>
        <v>81260</v>
      </c>
      <c r="Q149" s="80">
        <f t="shared" si="20"/>
        <v>0</v>
      </c>
      <c r="R149" s="80">
        <f t="shared" si="20"/>
        <v>81260</v>
      </c>
      <c r="S149" s="80">
        <f t="shared" si="20"/>
        <v>81260</v>
      </c>
      <c r="T149" s="80">
        <f t="shared" si="20"/>
        <v>0</v>
      </c>
      <c r="U149" s="80">
        <f t="shared" si="20"/>
        <v>81260</v>
      </c>
      <c r="V149" s="80">
        <f t="shared" si="20"/>
        <v>81260</v>
      </c>
      <c r="W149" s="80">
        <f t="shared" si="20"/>
        <v>0</v>
      </c>
    </row>
    <row r="150" spans="1:23" x14ac:dyDescent="0.25">
      <c r="A150" s="17"/>
      <c r="B150" s="670"/>
      <c r="C150" s="671"/>
      <c r="D150" s="671"/>
      <c r="E150" s="671"/>
      <c r="F150" s="671"/>
      <c r="G150" s="672"/>
      <c r="H150" s="17"/>
      <c r="I150" s="673"/>
      <c r="J150" s="674"/>
      <c r="K150" s="17"/>
      <c r="L150" s="17"/>
      <c r="M150" s="17"/>
      <c r="N150" s="17"/>
      <c r="O150" s="23"/>
      <c r="P150" s="23"/>
      <c r="Q150" s="23"/>
      <c r="R150" s="23"/>
      <c r="S150" s="23"/>
      <c r="T150" s="23"/>
      <c r="U150" s="23"/>
      <c r="V150" s="23"/>
      <c r="W150" s="23"/>
    </row>
    <row r="151" spans="1:23" ht="12.75" customHeight="1" x14ac:dyDescent="0.25">
      <c r="A151" s="590" t="s">
        <v>236</v>
      </c>
      <c r="B151" s="591"/>
      <c r="C151" s="591"/>
      <c r="D151" s="591"/>
      <c r="E151" s="591"/>
      <c r="F151" s="591"/>
      <c r="G151" s="591"/>
      <c r="H151" s="591"/>
      <c r="I151" s="591"/>
      <c r="J151" s="591"/>
      <c r="K151" s="591"/>
      <c r="L151" s="17"/>
      <c r="M151" s="17"/>
      <c r="N151" s="17"/>
      <c r="O151" s="23"/>
      <c r="P151" s="23"/>
      <c r="Q151" s="23"/>
      <c r="R151" s="23"/>
      <c r="S151" s="23"/>
      <c r="T151" s="23"/>
      <c r="U151" s="23"/>
      <c r="V151" s="23"/>
      <c r="W151" s="23"/>
    </row>
    <row r="152" spans="1:23" ht="22.5" x14ac:dyDescent="0.25">
      <c r="A152" s="12" t="s">
        <v>33</v>
      </c>
      <c r="B152" s="30" t="s">
        <v>34</v>
      </c>
      <c r="C152" s="81" t="s">
        <v>35</v>
      </c>
      <c r="D152" s="30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23"/>
      <c r="P152" s="23"/>
      <c r="Q152" s="23"/>
      <c r="R152" s="23"/>
      <c r="S152" s="23"/>
      <c r="T152" s="23"/>
      <c r="U152" s="23"/>
      <c r="V152" s="23"/>
      <c r="W152" s="23"/>
    </row>
    <row r="153" spans="1:23" x14ac:dyDescent="0.25">
      <c r="A153" s="12" t="s">
        <v>214</v>
      </c>
      <c r="B153" s="30"/>
      <c r="C153" s="81"/>
      <c r="D153" s="30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23"/>
      <c r="P153" s="23"/>
      <c r="Q153" s="23"/>
      <c r="R153" s="23"/>
      <c r="S153" s="23"/>
      <c r="T153" s="23"/>
      <c r="U153" s="23"/>
      <c r="V153" s="23"/>
      <c r="W153" s="23"/>
    </row>
    <row r="154" spans="1:23" ht="45" x14ac:dyDescent="0.25">
      <c r="A154" s="12" t="s">
        <v>49</v>
      </c>
      <c r="B154" s="30" t="s">
        <v>50</v>
      </c>
      <c r="C154" s="81" t="s">
        <v>35</v>
      </c>
      <c r="D154" s="30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23"/>
      <c r="P154" s="23"/>
      <c r="Q154" s="23"/>
      <c r="R154" s="23"/>
      <c r="S154" s="23"/>
      <c r="T154" s="23"/>
      <c r="U154" s="23"/>
      <c r="V154" s="23"/>
      <c r="W154" s="23"/>
    </row>
    <row r="155" spans="1:23" x14ac:dyDescent="0.25">
      <c r="A155" s="12" t="s">
        <v>52</v>
      </c>
      <c r="B155" s="30"/>
      <c r="C155" s="81"/>
      <c r="D155" s="30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23"/>
      <c r="P155" s="23"/>
      <c r="Q155" s="23"/>
      <c r="R155" s="23"/>
      <c r="S155" s="23"/>
      <c r="T155" s="23"/>
      <c r="U155" s="23"/>
      <c r="V155" s="23"/>
      <c r="W155" s="23"/>
    </row>
    <row r="156" spans="1:23" x14ac:dyDescent="0.25">
      <c r="A156" s="12" t="s">
        <v>53</v>
      </c>
      <c r="B156" s="30" t="s">
        <v>54</v>
      </c>
      <c r="C156" s="81" t="s">
        <v>35</v>
      </c>
      <c r="D156" s="30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23"/>
      <c r="P156" s="23"/>
      <c r="Q156" s="23"/>
      <c r="R156" s="23"/>
      <c r="S156" s="23"/>
      <c r="T156" s="23"/>
      <c r="U156" s="23"/>
      <c r="V156" s="23"/>
      <c r="W156" s="23"/>
    </row>
    <row r="157" spans="1:23" x14ac:dyDescent="0.25">
      <c r="A157" s="12" t="s">
        <v>55</v>
      </c>
      <c r="B157" s="30"/>
      <c r="C157" s="30"/>
      <c r="D157" s="30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23"/>
      <c r="P157" s="23"/>
      <c r="Q157" s="23"/>
      <c r="R157" s="23"/>
      <c r="S157" s="23"/>
      <c r="T157" s="23"/>
      <c r="U157" s="23"/>
      <c r="V157" s="23"/>
      <c r="W157" s="23"/>
    </row>
    <row r="158" spans="1:23" x14ac:dyDescent="0.25">
      <c r="A158" s="12"/>
      <c r="B158" s="30"/>
      <c r="C158" s="30"/>
      <c r="D158" s="30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23"/>
      <c r="P158" s="23"/>
      <c r="Q158" s="23"/>
      <c r="R158" s="23"/>
      <c r="S158" s="23"/>
      <c r="T158" s="23"/>
      <c r="U158" s="23"/>
      <c r="V158" s="23"/>
      <c r="W158" s="23"/>
    </row>
    <row r="159" spans="1:23" ht="12.75" customHeight="1" x14ac:dyDescent="0.25">
      <c r="A159" s="590" t="s">
        <v>63</v>
      </c>
      <c r="B159" s="591"/>
      <c r="C159" s="591"/>
      <c r="D159" s="591"/>
      <c r="E159" s="591"/>
      <c r="F159" s="591"/>
      <c r="G159" s="591"/>
      <c r="H159" s="591"/>
      <c r="I159" s="591"/>
      <c r="J159" s="591"/>
      <c r="K159" s="662"/>
      <c r="L159" s="17"/>
      <c r="M159" s="80">
        <f>SUM(M160+M162+M164)</f>
        <v>81260</v>
      </c>
      <c r="N159" s="80">
        <f t="shared" ref="N159:W159" si="21">SUM(N160+N162+N164)</f>
        <v>0</v>
      </c>
      <c r="O159" s="80">
        <f t="shared" si="21"/>
        <v>81260</v>
      </c>
      <c r="P159" s="80">
        <f t="shared" si="21"/>
        <v>81260</v>
      </c>
      <c r="Q159" s="80">
        <f t="shared" si="21"/>
        <v>0</v>
      </c>
      <c r="R159" s="80">
        <f t="shared" si="21"/>
        <v>81260</v>
      </c>
      <c r="S159" s="80">
        <f t="shared" si="21"/>
        <v>81260</v>
      </c>
      <c r="T159" s="80">
        <f t="shared" si="21"/>
        <v>0</v>
      </c>
      <c r="U159" s="80">
        <f t="shared" si="21"/>
        <v>81260</v>
      </c>
      <c r="V159" s="80">
        <f t="shared" si="21"/>
        <v>81260</v>
      </c>
      <c r="W159" s="80">
        <f t="shared" si="21"/>
        <v>0</v>
      </c>
    </row>
    <row r="160" spans="1:23" ht="22.5" x14ac:dyDescent="0.25">
      <c r="A160" s="38" t="s">
        <v>64</v>
      </c>
      <c r="B160" s="30" t="s">
        <v>215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>
        <f>SUM(M161)</f>
        <v>58731</v>
      </c>
      <c r="N160" s="17"/>
      <c r="O160" s="17">
        <f t="shared" ref="O160:W160" si="22">SUM(O161)</f>
        <v>58731</v>
      </c>
      <c r="P160" s="17">
        <f t="shared" si="22"/>
        <v>58731</v>
      </c>
      <c r="Q160" s="17">
        <f t="shared" si="22"/>
        <v>0</v>
      </c>
      <c r="R160" s="17">
        <f t="shared" si="22"/>
        <v>58731</v>
      </c>
      <c r="S160" s="17">
        <f t="shared" si="22"/>
        <v>58731</v>
      </c>
      <c r="T160" s="17">
        <f t="shared" si="22"/>
        <v>0</v>
      </c>
      <c r="U160" s="17">
        <f t="shared" si="22"/>
        <v>58731</v>
      </c>
      <c r="V160" s="17">
        <f t="shared" si="22"/>
        <v>58731</v>
      </c>
      <c r="W160" s="17">
        <f t="shared" si="22"/>
        <v>0</v>
      </c>
    </row>
    <row r="161" spans="1:23" ht="56.25" x14ac:dyDescent="0.25">
      <c r="A161" s="38" t="s">
        <v>216</v>
      </c>
      <c r="B161" s="30" t="s">
        <v>217</v>
      </c>
      <c r="C161" s="17"/>
      <c r="D161" s="17"/>
      <c r="E161" s="22" t="s">
        <v>119</v>
      </c>
      <c r="F161" s="22" t="s">
        <v>68</v>
      </c>
      <c r="G161" s="22" t="s">
        <v>429</v>
      </c>
      <c r="H161" s="22" t="s">
        <v>44</v>
      </c>
      <c r="I161" s="25" t="s">
        <v>408</v>
      </c>
      <c r="J161" s="22" t="s">
        <v>395</v>
      </c>
      <c r="K161" s="22" t="s">
        <v>409</v>
      </c>
      <c r="L161" s="17"/>
      <c r="M161" s="17">
        <v>58731</v>
      </c>
      <c r="N161" s="17"/>
      <c r="O161" s="17">
        <v>58731</v>
      </c>
      <c r="P161" s="17">
        <v>58731</v>
      </c>
      <c r="Q161" s="17">
        <v>0</v>
      </c>
      <c r="R161" s="17">
        <v>58731</v>
      </c>
      <c r="S161" s="17">
        <v>58731</v>
      </c>
      <c r="T161" s="17">
        <v>0</v>
      </c>
      <c r="U161" s="17">
        <v>58731</v>
      </c>
      <c r="V161" s="17">
        <v>58731</v>
      </c>
      <c r="W161" s="17">
        <v>0</v>
      </c>
    </row>
    <row r="162" spans="1:23" ht="36.75" customHeight="1" x14ac:dyDescent="0.25">
      <c r="A162" s="38" t="s">
        <v>81</v>
      </c>
      <c r="B162" s="30" t="s">
        <v>219</v>
      </c>
      <c r="C162" s="17"/>
      <c r="D162" s="17"/>
      <c r="E162" s="22" t="s">
        <v>119</v>
      </c>
      <c r="F162" s="22" t="s">
        <v>68</v>
      </c>
      <c r="G162" s="22" t="s">
        <v>429</v>
      </c>
      <c r="H162" s="22" t="s">
        <v>51</v>
      </c>
      <c r="I162" s="17"/>
      <c r="J162" s="17"/>
      <c r="K162" s="17"/>
      <c r="L162" s="17"/>
      <c r="M162" s="17">
        <v>22529</v>
      </c>
      <c r="N162" s="17"/>
      <c r="O162" s="17">
        <v>22529</v>
      </c>
      <c r="P162" s="17">
        <v>22529</v>
      </c>
      <c r="Q162" s="23">
        <f>SUM(Q163)</f>
        <v>0</v>
      </c>
      <c r="R162" s="17">
        <v>22529</v>
      </c>
      <c r="S162" s="17">
        <v>22529</v>
      </c>
      <c r="T162" s="23">
        <f>SUM(T163)</f>
        <v>0</v>
      </c>
      <c r="U162" s="17">
        <v>22529</v>
      </c>
      <c r="V162" s="17">
        <v>22529</v>
      </c>
      <c r="W162" s="23">
        <f>SUM(W163)</f>
        <v>0</v>
      </c>
    </row>
    <row r="163" spans="1:23" ht="56.25" x14ac:dyDescent="0.25">
      <c r="A163" s="38" t="s">
        <v>83</v>
      </c>
      <c r="B163" s="30" t="s">
        <v>217</v>
      </c>
      <c r="C163" s="17"/>
      <c r="D163" s="17"/>
      <c r="E163" s="22" t="s">
        <v>119</v>
      </c>
      <c r="F163" s="22" t="s">
        <v>68</v>
      </c>
      <c r="G163" s="22" t="s">
        <v>429</v>
      </c>
      <c r="H163" s="22" t="s">
        <v>51</v>
      </c>
      <c r="I163" s="17"/>
      <c r="J163" s="17"/>
      <c r="K163" s="17"/>
      <c r="L163" s="17"/>
      <c r="M163" s="17">
        <v>22529</v>
      </c>
      <c r="N163" s="17"/>
      <c r="O163" s="17">
        <v>22529</v>
      </c>
      <c r="P163" s="17">
        <v>22529</v>
      </c>
      <c r="Q163" s="23">
        <v>0</v>
      </c>
      <c r="R163" s="17">
        <v>22529</v>
      </c>
      <c r="S163" s="17">
        <v>22529</v>
      </c>
      <c r="T163" s="23">
        <v>0</v>
      </c>
      <c r="U163" s="17">
        <v>22529</v>
      </c>
      <c r="V163" s="17">
        <v>22529</v>
      </c>
      <c r="W163" s="23">
        <v>0</v>
      </c>
    </row>
    <row r="164" spans="1:23" ht="12.75" customHeight="1" x14ac:dyDescent="0.25">
      <c r="A164" s="38" t="s">
        <v>85</v>
      </c>
      <c r="B164" s="38" t="s">
        <v>54</v>
      </c>
      <c r="C164" s="17"/>
      <c r="D164" s="17"/>
      <c r="E164" s="22"/>
      <c r="F164" s="22"/>
      <c r="G164" s="22"/>
      <c r="H164" s="22"/>
      <c r="I164" s="17"/>
      <c r="J164" s="17"/>
      <c r="K164" s="17"/>
      <c r="L164" s="17"/>
      <c r="M164" s="17"/>
      <c r="N164" s="17"/>
      <c r="O164" s="23"/>
      <c r="P164" s="23"/>
      <c r="Q164" s="23"/>
      <c r="R164" s="23"/>
      <c r="S164" s="23"/>
      <c r="T164" s="23"/>
      <c r="U164" s="23"/>
      <c r="V164" s="23"/>
      <c r="W164" s="23"/>
    </row>
    <row r="165" spans="1:23" ht="56.25" x14ac:dyDescent="0.25">
      <c r="A165" s="38" t="s">
        <v>86</v>
      </c>
      <c r="B165" s="30" t="s">
        <v>217</v>
      </c>
      <c r="C165" s="17"/>
      <c r="D165" s="17"/>
      <c r="E165" s="22"/>
      <c r="F165" s="22"/>
      <c r="G165" s="22"/>
      <c r="H165" s="22"/>
      <c r="I165" s="17"/>
      <c r="J165" s="17"/>
      <c r="K165" s="17"/>
      <c r="L165" s="17"/>
      <c r="M165" s="17"/>
      <c r="N165" s="17"/>
      <c r="O165" s="23"/>
      <c r="P165" s="23"/>
      <c r="Q165" s="23"/>
      <c r="R165" s="23"/>
      <c r="S165" s="23"/>
      <c r="T165" s="23"/>
      <c r="U165" s="23"/>
      <c r="V165" s="23"/>
      <c r="W165" s="23"/>
    </row>
    <row r="166" spans="1:23" ht="36.75" customHeight="1" x14ac:dyDescent="0.25">
      <c r="A166" s="590" t="s">
        <v>245</v>
      </c>
      <c r="B166" s="626"/>
      <c r="C166" s="626"/>
      <c r="D166" s="626"/>
      <c r="E166" s="626"/>
      <c r="F166" s="626"/>
      <c r="G166" s="626"/>
      <c r="H166" s="626"/>
      <c r="I166" s="626"/>
      <c r="J166" s="626"/>
      <c r="K166" s="626"/>
      <c r="L166" s="46"/>
      <c r="M166" s="46"/>
      <c r="N166" s="46"/>
      <c r="O166" s="82"/>
      <c r="P166" s="82"/>
      <c r="Q166" s="82"/>
      <c r="R166" s="82"/>
      <c r="S166" s="82"/>
      <c r="T166" s="82"/>
      <c r="U166" s="82"/>
      <c r="V166" s="82"/>
      <c r="W166" s="82"/>
    </row>
    <row r="167" spans="1:23" ht="45" x14ac:dyDescent="0.25">
      <c r="A167" s="83" t="s">
        <v>89</v>
      </c>
      <c r="B167" s="30" t="s">
        <v>90</v>
      </c>
      <c r="C167" s="65"/>
      <c r="D167" s="65"/>
      <c r="E167" s="65"/>
      <c r="F167" s="65"/>
      <c r="G167" s="65"/>
      <c r="H167" s="65"/>
      <c r="I167" s="65"/>
      <c r="J167" s="65"/>
      <c r="K167" s="65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</row>
    <row r="168" spans="1:23" x14ac:dyDescent="0.25">
      <c r="A168" s="84" t="s">
        <v>91</v>
      </c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</row>
    <row r="169" spans="1:23" x14ac:dyDescent="0.25">
      <c r="A169" s="84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</row>
    <row r="170" spans="1:23" ht="33.75" x14ac:dyDescent="0.25">
      <c r="A170" s="38" t="s">
        <v>175</v>
      </c>
      <c r="B170" s="30" t="s">
        <v>124</v>
      </c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1:23" x14ac:dyDescent="0.25">
      <c r="A171" s="38" t="s">
        <v>221</v>
      </c>
      <c r="B171" s="30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1:23" ht="25.5" customHeight="1" x14ac:dyDescent="0.25">
      <c r="A172" s="590" t="s">
        <v>262</v>
      </c>
      <c r="B172" s="626"/>
      <c r="C172" s="626"/>
      <c r="D172" s="626"/>
      <c r="E172" s="626"/>
      <c r="F172" s="626"/>
      <c r="G172" s="626"/>
      <c r="H172" s="626"/>
      <c r="I172" s="626"/>
      <c r="J172" s="626"/>
      <c r="K172" s="62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</row>
    <row r="173" spans="1:23" x14ac:dyDescent="0.25">
      <c r="A173" s="64" t="s">
        <v>126</v>
      </c>
      <c r="B173" s="64" t="s">
        <v>127</v>
      </c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1:23" ht="67.5" x14ac:dyDescent="0.25">
      <c r="A174" s="38" t="s">
        <v>128</v>
      </c>
      <c r="B174" s="84" t="s">
        <v>129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1:23" x14ac:dyDescent="0.25">
      <c r="A175" s="38" t="s">
        <v>130</v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1:23" x14ac:dyDescent="0.25">
      <c r="A176" s="38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1:23" ht="45" x14ac:dyDescent="0.25">
      <c r="A177" s="38" t="s">
        <v>131</v>
      </c>
      <c r="B177" s="30" t="s">
        <v>263</v>
      </c>
      <c r="C177" s="85" t="s">
        <v>35</v>
      </c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1:23" x14ac:dyDescent="0.25">
      <c r="A178" s="38" t="s">
        <v>133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1:23" x14ac:dyDescent="0.25">
      <c r="A179" s="38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1:23" ht="22.5" x14ac:dyDescent="0.25">
      <c r="A180" s="38" t="s">
        <v>134</v>
      </c>
      <c r="B180" s="30" t="s">
        <v>132</v>
      </c>
      <c r="C180" s="85" t="s">
        <v>35</v>
      </c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1:23" x14ac:dyDescent="0.25">
      <c r="A181" s="38" t="s">
        <v>136</v>
      </c>
      <c r="B181" s="30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1:23" x14ac:dyDescent="0.25">
      <c r="A182" s="38" t="s">
        <v>137</v>
      </c>
      <c r="B182" s="64" t="s">
        <v>138</v>
      </c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 ht="67.5" x14ac:dyDescent="0.25">
      <c r="A183" s="38" t="s">
        <v>139</v>
      </c>
      <c r="B183" s="84" t="s">
        <v>140</v>
      </c>
      <c r="C183" s="38"/>
      <c r="D183" s="38"/>
      <c r="E183" s="38"/>
      <c r="F183" s="38"/>
      <c r="G183" s="38"/>
      <c r="H183" s="38"/>
      <c r="I183" s="38"/>
      <c r="J183" s="38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1:23" x14ac:dyDescent="0.25">
      <c r="A184" s="38" t="s">
        <v>130</v>
      </c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 ht="12.75" customHeight="1" x14ac:dyDescent="0.25">
      <c r="A185" s="38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1:23" ht="45" x14ac:dyDescent="0.25">
      <c r="A186" s="38" t="s">
        <v>141</v>
      </c>
      <c r="B186" s="30" t="s">
        <v>264</v>
      </c>
      <c r="C186" s="85" t="s">
        <v>35</v>
      </c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1:23" x14ac:dyDescent="0.25">
      <c r="A187" s="38" t="s">
        <v>143</v>
      </c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x14ac:dyDescent="0.25">
      <c r="A188" s="38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ht="27.75" customHeight="1" x14ac:dyDescent="0.25">
      <c r="A189" s="38" t="s">
        <v>144</v>
      </c>
      <c r="B189" s="30" t="s">
        <v>142</v>
      </c>
      <c r="C189" s="85" t="s">
        <v>35</v>
      </c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1:23" x14ac:dyDescent="0.25">
      <c r="A190" s="38" t="s">
        <v>146</v>
      </c>
      <c r="B190" s="30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1:23" x14ac:dyDescent="0.25">
      <c r="A191" s="38"/>
      <c r="B191" s="30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 ht="15.75" customHeight="1" x14ac:dyDescent="0.25">
      <c r="A192" s="38"/>
      <c r="B192" s="30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1:23" ht="12.75" customHeight="1" x14ac:dyDescent="0.25">
      <c r="A193" s="64" t="s">
        <v>147</v>
      </c>
      <c r="B193" s="590" t="s">
        <v>148</v>
      </c>
      <c r="C193" s="591"/>
      <c r="D193" s="591"/>
      <c r="E193" s="626"/>
      <c r="F193" s="626"/>
      <c r="G193" s="626"/>
      <c r="H193" s="626"/>
      <c r="I193" s="676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1:23" x14ac:dyDescent="0.25">
      <c r="A194" s="38" t="s">
        <v>149</v>
      </c>
      <c r="B194" s="30"/>
      <c r="C194" s="85" t="s">
        <v>35</v>
      </c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1:23" x14ac:dyDescent="0.25">
      <c r="A195" s="38" t="s">
        <v>150</v>
      </c>
      <c r="B195" s="30"/>
      <c r="C195" s="85" t="s">
        <v>35</v>
      </c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1:23" x14ac:dyDescent="0.25">
      <c r="A196" s="38"/>
      <c r="B196" s="17"/>
      <c r="C196" s="52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 ht="12.75" customHeight="1" x14ac:dyDescent="0.25">
      <c r="A197" s="590" t="s">
        <v>265</v>
      </c>
      <c r="B197" s="626"/>
      <c r="C197" s="626"/>
      <c r="D197" s="626"/>
      <c r="E197" s="626"/>
      <c r="F197" s="626"/>
      <c r="G197" s="626"/>
      <c r="H197" s="626"/>
      <c r="I197" s="626"/>
      <c r="J197" s="626"/>
      <c r="K197" s="8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</row>
    <row r="198" spans="1:23" x14ac:dyDescent="0.25">
      <c r="A198" s="38" t="s">
        <v>152</v>
      </c>
      <c r="B198" s="17"/>
      <c r="C198" s="52" t="s">
        <v>35</v>
      </c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 x14ac:dyDescent="0.25">
      <c r="A199" s="38" t="s">
        <v>153</v>
      </c>
      <c r="B199" s="17"/>
      <c r="C199" s="52" t="s">
        <v>35</v>
      </c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ht="15.75" customHeight="1" x14ac:dyDescent="0.25">
      <c r="A200" s="88" t="s">
        <v>163</v>
      </c>
      <c r="B200" s="590" t="s">
        <v>164</v>
      </c>
      <c r="C200" s="591"/>
      <c r="D200" s="591"/>
      <c r="E200" s="591"/>
      <c r="F200" s="591"/>
      <c r="G200" s="591"/>
      <c r="H200" s="591"/>
      <c r="I200" s="591"/>
      <c r="J200" s="591"/>
      <c r="K200" s="591"/>
      <c r="L200" s="662"/>
      <c r="M200" s="12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1:23" ht="31.5" x14ac:dyDescent="0.25">
      <c r="A201" s="38" t="s">
        <v>165</v>
      </c>
      <c r="B201" s="46" t="s">
        <v>166</v>
      </c>
      <c r="C201" s="88" t="s">
        <v>35</v>
      </c>
      <c r="D201" s="64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1:23" x14ac:dyDescent="0.25">
      <c r="A202" s="12" t="s">
        <v>33</v>
      </c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23" x14ac:dyDescent="0.25">
      <c r="A203" s="38" t="s">
        <v>49</v>
      </c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  <row r="204" spans="1:23" ht="42" x14ac:dyDescent="0.25">
      <c r="A204" s="38" t="s">
        <v>167</v>
      </c>
      <c r="B204" s="46" t="s">
        <v>168</v>
      </c>
      <c r="C204" s="85" t="s">
        <v>35</v>
      </c>
      <c r="D204" s="85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</row>
    <row r="205" spans="1:23" x14ac:dyDescent="0.25">
      <c r="A205" s="38" t="s">
        <v>64</v>
      </c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23" x14ac:dyDescent="0.25">
      <c r="A206" s="38" t="s">
        <v>171</v>
      </c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</row>
    <row r="207" spans="1:23" ht="31.5" x14ac:dyDescent="0.25">
      <c r="A207" s="64" t="s">
        <v>173</v>
      </c>
      <c r="B207" s="46" t="s">
        <v>174</v>
      </c>
      <c r="C207" s="85" t="s">
        <v>35</v>
      </c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</row>
    <row r="208" spans="1:23" ht="15.75" customHeight="1" x14ac:dyDescent="0.25">
      <c r="A208" s="38" t="s">
        <v>175</v>
      </c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</row>
    <row r="209" spans="1:23" x14ac:dyDescent="0.25">
      <c r="A209" s="38" t="s">
        <v>176</v>
      </c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1:23" x14ac:dyDescent="0.25">
      <c r="A210" s="64" t="s">
        <v>177</v>
      </c>
      <c r="B210" s="64" t="s">
        <v>178</v>
      </c>
      <c r="C210" s="85" t="s">
        <v>35</v>
      </c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 x14ac:dyDescent="0.25">
      <c r="A211" s="38" t="s">
        <v>179</v>
      </c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</row>
    <row r="212" spans="1:23" x14ac:dyDescent="0.25">
      <c r="A212" s="38" t="s">
        <v>180</v>
      </c>
      <c r="B212" s="64" t="s">
        <v>181</v>
      </c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</row>
    <row r="213" spans="1:23" x14ac:dyDescent="0.25">
      <c r="A213" s="38" t="s">
        <v>182</v>
      </c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</row>
    <row r="214" spans="1:23" x14ac:dyDescent="0.25">
      <c r="A214" s="64" t="s">
        <v>183</v>
      </c>
      <c r="B214" s="64" t="s">
        <v>184</v>
      </c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</row>
    <row r="215" spans="1:23" ht="15.75" customHeight="1" x14ac:dyDescent="0.25">
      <c r="A215" s="38" t="s">
        <v>185</v>
      </c>
      <c r="B215" s="17"/>
      <c r="C215" s="17"/>
      <c r="D215" s="17"/>
      <c r="E215" s="17"/>
      <c r="F215" s="17"/>
      <c r="G215" s="17"/>
      <c r="H215" s="17"/>
      <c r="I215" s="17"/>
      <c r="J215" s="86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</row>
    <row r="216" spans="1:23" ht="15.75" customHeight="1" x14ac:dyDescent="0.25">
      <c r="A216" s="88" t="s">
        <v>186</v>
      </c>
      <c r="B216" s="590" t="s">
        <v>430</v>
      </c>
      <c r="C216" s="661"/>
      <c r="D216" s="661"/>
      <c r="E216" s="661"/>
      <c r="F216" s="661"/>
      <c r="G216" s="661"/>
      <c r="H216" s="661"/>
      <c r="I216" s="661"/>
      <c r="J216" s="661"/>
      <c r="K216" s="661"/>
      <c r="L216" s="8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</row>
    <row r="217" spans="1:23" ht="31.5" x14ac:dyDescent="0.25">
      <c r="A217" s="64" t="s">
        <v>165</v>
      </c>
      <c r="B217" s="46" t="s">
        <v>267</v>
      </c>
      <c r="C217" s="85" t="s">
        <v>35</v>
      </c>
      <c r="D217" s="46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1:23" ht="15.75" customHeight="1" x14ac:dyDescent="0.25">
      <c r="A218" s="38" t="s">
        <v>33</v>
      </c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61"/>
      <c r="R218" s="61"/>
      <c r="S218" s="17"/>
      <c r="T218" s="17"/>
      <c r="U218" s="17"/>
      <c r="V218" s="17"/>
      <c r="W218" s="17"/>
    </row>
    <row r="219" spans="1:23" x14ac:dyDescent="0.25">
      <c r="A219" s="12" t="s">
        <v>49</v>
      </c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 ht="73.5" x14ac:dyDescent="0.25">
      <c r="A220" s="64" t="s">
        <v>167</v>
      </c>
      <c r="B220" s="46" t="s">
        <v>268</v>
      </c>
      <c r="C220" s="85" t="s">
        <v>35</v>
      </c>
      <c r="D220" s="46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1:23" x14ac:dyDescent="0.25">
      <c r="A221" s="38" t="s">
        <v>64</v>
      </c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x14ac:dyDescent="0.25">
      <c r="A222" s="38" t="s">
        <v>81</v>
      </c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1:23" ht="15.75" customHeight="1" x14ac:dyDescent="0.25">
      <c r="A223" s="88" t="s">
        <v>188</v>
      </c>
      <c r="B223" s="590" t="s">
        <v>269</v>
      </c>
      <c r="C223" s="626"/>
      <c r="D223" s="626"/>
      <c r="E223" s="626"/>
      <c r="F223" s="626"/>
      <c r="G223" s="626"/>
      <c r="H223" s="626"/>
      <c r="I223" s="626"/>
      <c r="J223" s="626"/>
      <c r="K223" s="626"/>
      <c r="L223" s="62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</row>
    <row r="224" spans="1:23" x14ac:dyDescent="0.25">
      <c r="A224" s="38" t="s">
        <v>190</v>
      </c>
      <c r="B224" s="17"/>
      <c r="C224" s="85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</row>
    <row r="225" spans="1:23" x14ac:dyDescent="0.25">
      <c r="A225" s="38" t="s">
        <v>167</v>
      </c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</row>
    <row r="226" spans="1:23" ht="15.75" customHeight="1" x14ac:dyDescent="0.25">
      <c r="A226" s="88" t="s">
        <v>191</v>
      </c>
      <c r="B226" s="590" t="s">
        <v>192</v>
      </c>
      <c r="C226" s="591"/>
      <c r="D226" s="591"/>
      <c r="E226" s="591"/>
      <c r="F226" s="591"/>
      <c r="G226" s="591"/>
      <c r="H226" s="591"/>
      <c r="I226" s="591"/>
      <c r="J226" s="662"/>
      <c r="K226" s="17"/>
      <c r="L226" s="17"/>
      <c r="M226" s="62"/>
      <c r="N226" s="17"/>
      <c r="O226" s="12"/>
      <c r="P226" s="17"/>
      <c r="Q226" s="17"/>
      <c r="R226" s="12"/>
      <c r="S226" s="17"/>
      <c r="T226" s="17"/>
      <c r="U226" s="17"/>
      <c r="V226" s="12"/>
      <c r="W226" s="17"/>
    </row>
    <row r="227" spans="1:23" x14ac:dyDescent="0.25">
      <c r="A227" s="38" t="s">
        <v>165</v>
      </c>
      <c r="B227" s="64" t="s">
        <v>193</v>
      </c>
      <c r="C227" s="85" t="s">
        <v>35</v>
      </c>
      <c r="D227" s="64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 ht="24" customHeight="1" x14ac:dyDescent="0.25">
      <c r="A228" s="12" t="s">
        <v>33</v>
      </c>
      <c r="B228" s="46" t="s">
        <v>194</v>
      </c>
      <c r="C228" s="85" t="s">
        <v>35</v>
      </c>
      <c r="D228" s="46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</row>
    <row r="229" spans="1:23" x14ac:dyDescent="0.25">
      <c r="A229" s="38">
        <v>2</v>
      </c>
      <c r="B229" s="64" t="s">
        <v>195</v>
      </c>
      <c r="C229" s="85" t="s">
        <v>35</v>
      </c>
      <c r="D229" s="64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</row>
    <row r="230" spans="1:23" x14ac:dyDescent="0.25">
      <c r="A230" s="38" t="s">
        <v>64</v>
      </c>
      <c r="B230" s="80"/>
      <c r="C230" s="85" t="s">
        <v>35</v>
      </c>
      <c r="D230" s="80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2"/>
      <c r="S230" s="17"/>
      <c r="T230" s="17"/>
      <c r="U230" s="17"/>
      <c r="V230" s="17"/>
      <c r="W230" s="17"/>
    </row>
    <row r="231" spans="1:23" ht="21" x14ac:dyDescent="0.25">
      <c r="A231" s="38">
        <v>3</v>
      </c>
      <c r="B231" s="46" t="s">
        <v>270</v>
      </c>
      <c r="C231" s="85" t="s">
        <v>35</v>
      </c>
      <c r="D231" s="64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</row>
    <row r="232" spans="1:23" x14ac:dyDescent="0.25">
      <c r="A232" s="38" t="s">
        <v>197</v>
      </c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</row>
    <row r="233" spans="1:23" x14ac:dyDescent="0.25">
      <c r="A233" s="38" t="s">
        <v>123</v>
      </c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</row>
    <row r="234" spans="1:23" x14ac:dyDescent="0.25">
      <c r="A234" s="64" t="s">
        <v>198</v>
      </c>
      <c r="B234" s="590" t="s">
        <v>199</v>
      </c>
      <c r="C234" s="626"/>
      <c r="D234" s="626"/>
      <c r="E234" s="626"/>
      <c r="F234" s="626"/>
      <c r="G234" s="626"/>
      <c r="H234" s="626"/>
      <c r="I234" s="626"/>
      <c r="J234" s="626"/>
      <c r="K234" s="626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</row>
    <row r="235" spans="1:23" x14ac:dyDescent="0.25">
      <c r="A235" s="17"/>
      <c r="B235" s="66"/>
      <c r="C235" s="66"/>
      <c r="D235" s="66"/>
      <c r="E235" s="66"/>
      <c r="F235" s="66"/>
      <c r="G235" s="66"/>
      <c r="H235" s="66"/>
      <c r="I235" s="66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</row>
    <row r="236" spans="1:23" ht="43.5" customHeight="1" x14ac:dyDescent="0.25">
      <c r="A236" s="64" t="s">
        <v>200</v>
      </c>
      <c r="B236" s="590" t="s">
        <v>201</v>
      </c>
      <c r="C236" s="626"/>
      <c r="D236" s="626"/>
      <c r="E236" s="626"/>
      <c r="F236" s="626"/>
      <c r="G236" s="626"/>
      <c r="H236" s="626"/>
      <c r="I236" s="626"/>
      <c r="J236" s="626"/>
      <c r="K236" s="62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</row>
    <row r="237" spans="1:23" x14ac:dyDescent="0.25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</row>
    <row r="238" spans="1:23" x14ac:dyDescent="0.25">
      <c r="A238" s="68" t="s">
        <v>202</v>
      </c>
      <c r="B238" s="68" t="s">
        <v>54</v>
      </c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</row>
    <row r="239" spans="1:23" x14ac:dyDescent="0.25">
      <c r="A239" s="69"/>
      <c r="B239" s="69" t="s">
        <v>272</v>
      </c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>
        <f t="shared" ref="M239:W239" si="23">SUM(M149+M200+M216+M223+M226+M234+M236+M238)</f>
        <v>81260</v>
      </c>
      <c r="N239" s="69">
        <f t="shared" si="23"/>
        <v>0</v>
      </c>
      <c r="O239" s="69">
        <f t="shared" si="23"/>
        <v>81260</v>
      </c>
      <c r="P239" s="69">
        <f t="shared" si="23"/>
        <v>81260</v>
      </c>
      <c r="Q239" s="69">
        <f t="shared" si="23"/>
        <v>0</v>
      </c>
      <c r="R239" s="69">
        <f t="shared" si="23"/>
        <v>81260</v>
      </c>
      <c r="S239" s="69">
        <f t="shared" si="23"/>
        <v>81260</v>
      </c>
      <c r="T239" s="69">
        <f t="shared" si="23"/>
        <v>0</v>
      </c>
      <c r="U239" s="69">
        <f t="shared" si="23"/>
        <v>81260</v>
      </c>
      <c r="V239" s="69">
        <f t="shared" si="23"/>
        <v>81260</v>
      </c>
      <c r="W239" s="69">
        <f t="shared" si="23"/>
        <v>0</v>
      </c>
    </row>
    <row r="240" spans="1:23" x14ac:dyDescent="0.25">
      <c r="A240" s="69"/>
      <c r="B240" s="69" t="s">
        <v>273</v>
      </c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70">
        <f t="shared" ref="M240:W240" si="24">SUM(M239+M136)</f>
        <v>5848010</v>
      </c>
      <c r="N240" s="70">
        <f t="shared" si="24"/>
        <v>0</v>
      </c>
      <c r="O240" s="70">
        <f t="shared" si="24"/>
        <v>5996416</v>
      </c>
      <c r="P240" s="70">
        <f t="shared" si="24"/>
        <v>5996416</v>
      </c>
      <c r="Q240" s="70">
        <f t="shared" si="24"/>
        <v>0</v>
      </c>
      <c r="R240" s="70">
        <f t="shared" si="24"/>
        <v>6029607</v>
      </c>
      <c r="S240" s="70">
        <f t="shared" si="24"/>
        <v>6039609</v>
      </c>
      <c r="T240" s="70">
        <f t="shared" si="24"/>
        <v>0</v>
      </c>
      <c r="U240" s="70">
        <f t="shared" si="24"/>
        <v>5974101</v>
      </c>
      <c r="V240" s="70">
        <f t="shared" si="24"/>
        <v>5974101</v>
      </c>
      <c r="W240" s="70">
        <f t="shared" si="24"/>
        <v>0</v>
      </c>
    </row>
    <row r="242" spans="3:11" x14ac:dyDescent="0.25">
      <c r="C242" s="2" t="s">
        <v>431</v>
      </c>
      <c r="K242" s="2" t="s">
        <v>432</v>
      </c>
    </row>
    <row r="244" spans="3:11" x14ac:dyDescent="0.25">
      <c r="C244" s="2" t="s">
        <v>376</v>
      </c>
      <c r="K244" s="2" t="s">
        <v>433</v>
      </c>
    </row>
  </sheetData>
  <mergeCells count="99">
    <mergeCell ref="B236:K236"/>
    <mergeCell ref="A151:K151"/>
    <mergeCell ref="A159:K159"/>
    <mergeCell ref="A166:K166"/>
    <mergeCell ref="A172:K172"/>
    <mergeCell ref="B193:I193"/>
    <mergeCell ref="A197:J197"/>
    <mergeCell ref="B200:L200"/>
    <mergeCell ref="B216:K216"/>
    <mergeCell ref="B223:L223"/>
    <mergeCell ref="B226:J226"/>
    <mergeCell ref="B234:K234"/>
    <mergeCell ref="O148:Q148"/>
    <mergeCell ref="R148:T148"/>
    <mergeCell ref="U148:W148"/>
    <mergeCell ref="B149:H149"/>
    <mergeCell ref="B150:G150"/>
    <mergeCell ref="I150:J150"/>
    <mergeCell ref="I143:I147"/>
    <mergeCell ref="J143:J147"/>
    <mergeCell ref="K143:K147"/>
    <mergeCell ref="U146:W146"/>
    <mergeCell ref="Q143:R143"/>
    <mergeCell ref="L144:P144"/>
    <mergeCell ref="Q144:R144"/>
    <mergeCell ref="S144:W144"/>
    <mergeCell ref="L145:W145"/>
    <mergeCell ref="L146:L147"/>
    <mergeCell ref="M146:M147"/>
    <mergeCell ref="N146:N147"/>
    <mergeCell ref="O146:Q146"/>
    <mergeCell ref="R146:T146"/>
    <mergeCell ref="A143:A147"/>
    <mergeCell ref="B143:B147"/>
    <mergeCell ref="C143:C147"/>
    <mergeCell ref="D143:D147"/>
    <mergeCell ref="E143:G143"/>
    <mergeCell ref="E144:H144"/>
    <mergeCell ref="E145:E147"/>
    <mergeCell ref="F145:F147"/>
    <mergeCell ref="G145:G147"/>
    <mergeCell ref="H145:H147"/>
    <mergeCell ref="A93:T93"/>
    <mergeCell ref="B97:L97"/>
    <mergeCell ref="B113:K113"/>
    <mergeCell ref="B123:J123"/>
    <mergeCell ref="B133:K133"/>
    <mergeCell ref="A32:K32"/>
    <mergeCell ref="A34:A36"/>
    <mergeCell ref="B34:B36"/>
    <mergeCell ref="B120:K120"/>
    <mergeCell ref="A37:A41"/>
    <mergeCell ref="B37:B41"/>
    <mergeCell ref="B44:B45"/>
    <mergeCell ref="B48:B49"/>
    <mergeCell ref="A50:K50"/>
    <mergeCell ref="A54:A62"/>
    <mergeCell ref="B54:B62"/>
    <mergeCell ref="E58:G58"/>
    <mergeCell ref="E59:G59"/>
    <mergeCell ref="E62:G62"/>
    <mergeCell ref="E63:G63"/>
    <mergeCell ref="A72:K72"/>
    <mergeCell ref="B20:G20"/>
    <mergeCell ref="I20:J20"/>
    <mergeCell ref="A21:K21"/>
    <mergeCell ref="A23:A26"/>
    <mergeCell ref="B23:B26"/>
    <mergeCell ref="U16:W16"/>
    <mergeCell ref="O18:Q18"/>
    <mergeCell ref="R18:T18"/>
    <mergeCell ref="U18:W18"/>
    <mergeCell ref="B19:H19"/>
    <mergeCell ref="L16:L17"/>
    <mergeCell ref="M16:M17"/>
    <mergeCell ref="N16:N17"/>
    <mergeCell ref="O16:Q16"/>
    <mergeCell ref="R16:T16"/>
    <mergeCell ref="Q13:R13"/>
    <mergeCell ref="E14:H14"/>
    <mergeCell ref="L14:P14"/>
    <mergeCell ref="Q14:R14"/>
    <mergeCell ref="L15:W15"/>
    <mergeCell ref="A6:W6"/>
    <mergeCell ref="A8:W8"/>
    <mergeCell ref="A10:W10"/>
    <mergeCell ref="A13:A17"/>
    <mergeCell ref="B13:B17"/>
    <mergeCell ref="C13:C17"/>
    <mergeCell ref="D13:D17"/>
    <mergeCell ref="E13:G13"/>
    <mergeCell ref="I13:I17"/>
    <mergeCell ref="J13:J17"/>
    <mergeCell ref="S14:W14"/>
    <mergeCell ref="E15:E17"/>
    <mergeCell ref="F15:F17"/>
    <mergeCell ref="G15:G17"/>
    <mergeCell ref="H15:H17"/>
    <mergeCell ref="K13:K17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2"/>
  <sheetViews>
    <sheetView topLeftCell="A241" workbookViewId="0">
      <selection activeCell="R43" sqref="R43"/>
    </sheetView>
  </sheetViews>
  <sheetFormatPr defaultRowHeight="12.75" x14ac:dyDescent="0.25"/>
  <cols>
    <col min="1" max="1" width="5.42578125" style="2" customWidth="1"/>
    <col min="2" max="2" width="24.85546875" style="2" customWidth="1"/>
    <col min="3" max="3" width="12.5703125" style="2" customWidth="1"/>
    <col min="4" max="4" width="9.5703125" style="2" customWidth="1"/>
    <col min="5" max="5" width="6.140625" style="2" customWidth="1"/>
    <col min="6" max="6" width="6.85546875" style="2" customWidth="1"/>
    <col min="7" max="7" width="9.85546875" style="2" customWidth="1"/>
    <col min="8" max="8" width="5.5703125" style="2" customWidth="1"/>
    <col min="9" max="9" width="16.140625" style="2" customWidth="1"/>
    <col min="10" max="10" width="13.28515625" style="2" customWidth="1"/>
    <col min="11" max="11" width="10.7109375" style="2" customWidth="1"/>
    <col min="12" max="12" width="2.5703125" style="2" customWidth="1"/>
    <col min="13" max="13" width="7.85546875" style="2" customWidth="1"/>
    <col min="14" max="14" width="2.42578125" style="2" customWidth="1"/>
    <col min="15" max="16" width="8" style="2" customWidth="1"/>
    <col min="17" max="17" width="7.140625" style="2" customWidth="1"/>
    <col min="18" max="18" width="8.42578125" style="2" customWidth="1"/>
    <col min="19" max="19" width="7.85546875" style="2" customWidth="1"/>
    <col min="20" max="20" width="8.140625" style="2" customWidth="1"/>
    <col min="21" max="22" width="9.140625" style="2"/>
    <col min="23" max="23" width="7.7109375" style="2" customWidth="1"/>
    <col min="24" max="24" width="1" style="2" customWidth="1"/>
    <col min="25" max="256" width="9.140625" style="2"/>
    <col min="257" max="257" width="5.42578125" style="2" customWidth="1"/>
    <col min="258" max="258" width="24.85546875" style="2" customWidth="1"/>
    <col min="259" max="259" width="12.5703125" style="2" customWidth="1"/>
    <col min="260" max="260" width="9.5703125" style="2" customWidth="1"/>
    <col min="261" max="261" width="6.140625" style="2" customWidth="1"/>
    <col min="262" max="262" width="6.85546875" style="2" customWidth="1"/>
    <col min="263" max="263" width="9.85546875" style="2" customWidth="1"/>
    <col min="264" max="264" width="5.5703125" style="2" customWidth="1"/>
    <col min="265" max="265" width="16.140625" style="2" customWidth="1"/>
    <col min="266" max="266" width="13.28515625" style="2" customWidth="1"/>
    <col min="267" max="267" width="10.7109375" style="2" customWidth="1"/>
    <col min="268" max="268" width="2.5703125" style="2" customWidth="1"/>
    <col min="269" max="269" width="7.85546875" style="2" customWidth="1"/>
    <col min="270" max="270" width="2.42578125" style="2" customWidth="1"/>
    <col min="271" max="272" width="8" style="2" customWidth="1"/>
    <col min="273" max="273" width="7.140625" style="2" customWidth="1"/>
    <col min="274" max="274" width="8.42578125" style="2" customWidth="1"/>
    <col min="275" max="275" width="7.85546875" style="2" customWidth="1"/>
    <col min="276" max="276" width="8.140625" style="2" customWidth="1"/>
    <col min="277" max="278" width="9.140625" style="2"/>
    <col min="279" max="279" width="7.7109375" style="2" customWidth="1"/>
    <col min="280" max="280" width="1" style="2" customWidth="1"/>
    <col min="281" max="512" width="9.140625" style="2"/>
    <col min="513" max="513" width="5.42578125" style="2" customWidth="1"/>
    <col min="514" max="514" width="24.85546875" style="2" customWidth="1"/>
    <col min="515" max="515" width="12.5703125" style="2" customWidth="1"/>
    <col min="516" max="516" width="9.5703125" style="2" customWidth="1"/>
    <col min="517" max="517" width="6.140625" style="2" customWidth="1"/>
    <col min="518" max="518" width="6.85546875" style="2" customWidth="1"/>
    <col min="519" max="519" width="9.85546875" style="2" customWidth="1"/>
    <col min="520" max="520" width="5.5703125" style="2" customWidth="1"/>
    <col min="521" max="521" width="16.140625" style="2" customWidth="1"/>
    <col min="522" max="522" width="13.28515625" style="2" customWidth="1"/>
    <col min="523" max="523" width="10.7109375" style="2" customWidth="1"/>
    <col min="524" max="524" width="2.5703125" style="2" customWidth="1"/>
    <col min="525" max="525" width="7.85546875" style="2" customWidth="1"/>
    <col min="526" max="526" width="2.42578125" style="2" customWidth="1"/>
    <col min="527" max="528" width="8" style="2" customWidth="1"/>
    <col min="529" max="529" width="7.140625" style="2" customWidth="1"/>
    <col min="530" max="530" width="8.42578125" style="2" customWidth="1"/>
    <col min="531" max="531" width="7.85546875" style="2" customWidth="1"/>
    <col min="532" max="532" width="8.140625" style="2" customWidth="1"/>
    <col min="533" max="534" width="9.140625" style="2"/>
    <col min="535" max="535" width="7.7109375" style="2" customWidth="1"/>
    <col min="536" max="536" width="1" style="2" customWidth="1"/>
    <col min="537" max="768" width="9.140625" style="2"/>
    <col min="769" max="769" width="5.42578125" style="2" customWidth="1"/>
    <col min="770" max="770" width="24.85546875" style="2" customWidth="1"/>
    <col min="771" max="771" width="12.5703125" style="2" customWidth="1"/>
    <col min="772" max="772" width="9.5703125" style="2" customWidth="1"/>
    <col min="773" max="773" width="6.140625" style="2" customWidth="1"/>
    <col min="774" max="774" width="6.85546875" style="2" customWidth="1"/>
    <col min="775" max="775" width="9.85546875" style="2" customWidth="1"/>
    <col min="776" max="776" width="5.5703125" style="2" customWidth="1"/>
    <col min="777" max="777" width="16.140625" style="2" customWidth="1"/>
    <col min="778" max="778" width="13.28515625" style="2" customWidth="1"/>
    <col min="779" max="779" width="10.7109375" style="2" customWidth="1"/>
    <col min="780" max="780" width="2.5703125" style="2" customWidth="1"/>
    <col min="781" max="781" width="7.85546875" style="2" customWidth="1"/>
    <col min="782" max="782" width="2.42578125" style="2" customWidth="1"/>
    <col min="783" max="784" width="8" style="2" customWidth="1"/>
    <col min="785" max="785" width="7.140625" style="2" customWidth="1"/>
    <col min="786" max="786" width="8.42578125" style="2" customWidth="1"/>
    <col min="787" max="787" width="7.85546875" style="2" customWidth="1"/>
    <col min="788" max="788" width="8.140625" style="2" customWidth="1"/>
    <col min="789" max="790" width="9.140625" style="2"/>
    <col min="791" max="791" width="7.7109375" style="2" customWidth="1"/>
    <col min="792" max="792" width="1" style="2" customWidth="1"/>
    <col min="793" max="1024" width="9.140625" style="2"/>
    <col min="1025" max="1025" width="5.42578125" style="2" customWidth="1"/>
    <col min="1026" max="1026" width="24.85546875" style="2" customWidth="1"/>
    <col min="1027" max="1027" width="12.5703125" style="2" customWidth="1"/>
    <col min="1028" max="1028" width="9.5703125" style="2" customWidth="1"/>
    <col min="1029" max="1029" width="6.140625" style="2" customWidth="1"/>
    <col min="1030" max="1030" width="6.85546875" style="2" customWidth="1"/>
    <col min="1031" max="1031" width="9.85546875" style="2" customWidth="1"/>
    <col min="1032" max="1032" width="5.5703125" style="2" customWidth="1"/>
    <col min="1033" max="1033" width="16.140625" style="2" customWidth="1"/>
    <col min="1034" max="1034" width="13.28515625" style="2" customWidth="1"/>
    <col min="1035" max="1035" width="10.7109375" style="2" customWidth="1"/>
    <col min="1036" max="1036" width="2.5703125" style="2" customWidth="1"/>
    <col min="1037" max="1037" width="7.85546875" style="2" customWidth="1"/>
    <col min="1038" max="1038" width="2.42578125" style="2" customWidth="1"/>
    <col min="1039" max="1040" width="8" style="2" customWidth="1"/>
    <col min="1041" max="1041" width="7.140625" style="2" customWidth="1"/>
    <col min="1042" max="1042" width="8.42578125" style="2" customWidth="1"/>
    <col min="1043" max="1043" width="7.85546875" style="2" customWidth="1"/>
    <col min="1044" max="1044" width="8.140625" style="2" customWidth="1"/>
    <col min="1045" max="1046" width="9.140625" style="2"/>
    <col min="1047" max="1047" width="7.7109375" style="2" customWidth="1"/>
    <col min="1048" max="1048" width="1" style="2" customWidth="1"/>
    <col min="1049" max="1280" width="9.140625" style="2"/>
    <col min="1281" max="1281" width="5.42578125" style="2" customWidth="1"/>
    <col min="1282" max="1282" width="24.85546875" style="2" customWidth="1"/>
    <col min="1283" max="1283" width="12.5703125" style="2" customWidth="1"/>
    <col min="1284" max="1284" width="9.5703125" style="2" customWidth="1"/>
    <col min="1285" max="1285" width="6.140625" style="2" customWidth="1"/>
    <col min="1286" max="1286" width="6.85546875" style="2" customWidth="1"/>
    <col min="1287" max="1287" width="9.85546875" style="2" customWidth="1"/>
    <col min="1288" max="1288" width="5.5703125" style="2" customWidth="1"/>
    <col min="1289" max="1289" width="16.140625" style="2" customWidth="1"/>
    <col min="1290" max="1290" width="13.28515625" style="2" customWidth="1"/>
    <col min="1291" max="1291" width="10.7109375" style="2" customWidth="1"/>
    <col min="1292" max="1292" width="2.5703125" style="2" customWidth="1"/>
    <col min="1293" max="1293" width="7.85546875" style="2" customWidth="1"/>
    <col min="1294" max="1294" width="2.42578125" style="2" customWidth="1"/>
    <col min="1295" max="1296" width="8" style="2" customWidth="1"/>
    <col min="1297" max="1297" width="7.140625" style="2" customWidth="1"/>
    <col min="1298" max="1298" width="8.42578125" style="2" customWidth="1"/>
    <col min="1299" max="1299" width="7.85546875" style="2" customWidth="1"/>
    <col min="1300" max="1300" width="8.140625" style="2" customWidth="1"/>
    <col min="1301" max="1302" width="9.140625" style="2"/>
    <col min="1303" max="1303" width="7.7109375" style="2" customWidth="1"/>
    <col min="1304" max="1304" width="1" style="2" customWidth="1"/>
    <col min="1305" max="1536" width="9.140625" style="2"/>
    <col min="1537" max="1537" width="5.42578125" style="2" customWidth="1"/>
    <col min="1538" max="1538" width="24.85546875" style="2" customWidth="1"/>
    <col min="1539" max="1539" width="12.5703125" style="2" customWidth="1"/>
    <col min="1540" max="1540" width="9.5703125" style="2" customWidth="1"/>
    <col min="1541" max="1541" width="6.140625" style="2" customWidth="1"/>
    <col min="1542" max="1542" width="6.85546875" style="2" customWidth="1"/>
    <col min="1543" max="1543" width="9.85546875" style="2" customWidth="1"/>
    <col min="1544" max="1544" width="5.5703125" style="2" customWidth="1"/>
    <col min="1545" max="1545" width="16.140625" style="2" customWidth="1"/>
    <col min="1546" max="1546" width="13.28515625" style="2" customWidth="1"/>
    <col min="1547" max="1547" width="10.7109375" style="2" customWidth="1"/>
    <col min="1548" max="1548" width="2.5703125" style="2" customWidth="1"/>
    <col min="1549" max="1549" width="7.85546875" style="2" customWidth="1"/>
    <col min="1550" max="1550" width="2.42578125" style="2" customWidth="1"/>
    <col min="1551" max="1552" width="8" style="2" customWidth="1"/>
    <col min="1553" max="1553" width="7.140625" style="2" customWidth="1"/>
    <col min="1554" max="1554" width="8.42578125" style="2" customWidth="1"/>
    <col min="1555" max="1555" width="7.85546875" style="2" customWidth="1"/>
    <col min="1556" max="1556" width="8.140625" style="2" customWidth="1"/>
    <col min="1557" max="1558" width="9.140625" style="2"/>
    <col min="1559" max="1559" width="7.7109375" style="2" customWidth="1"/>
    <col min="1560" max="1560" width="1" style="2" customWidth="1"/>
    <col min="1561" max="1792" width="9.140625" style="2"/>
    <col min="1793" max="1793" width="5.42578125" style="2" customWidth="1"/>
    <col min="1794" max="1794" width="24.85546875" style="2" customWidth="1"/>
    <col min="1795" max="1795" width="12.5703125" style="2" customWidth="1"/>
    <col min="1796" max="1796" width="9.5703125" style="2" customWidth="1"/>
    <col min="1797" max="1797" width="6.140625" style="2" customWidth="1"/>
    <col min="1798" max="1798" width="6.85546875" style="2" customWidth="1"/>
    <col min="1799" max="1799" width="9.85546875" style="2" customWidth="1"/>
    <col min="1800" max="1800" width="5.5703125" style="2" customWidth="1"/>
    <col min="1801" max="1801" width="16.140625" style="2" customWidth="1"/>
    <col min="1802" max="1802" width="13.28515625" style="2" customWidth="1"/>
    <col min="1803" max="1803" width="10.7109375" style="2" customWidth="1"/>
    <col min="1804" max="1804" width="2.5703125" style="2" customWidth="1"/>
    <col min="1805" max="1805" width="7.85546875" style="2" customWidth="1"/>
    <col min="1806" max="1806" width="2.42578125" style="2" customWidth="1"/>
    <col min="1807" max="1808" width="8" style="2" customWidth="1"/>
    <col min="1809" max="1809" width="7.140625" style="2" customWidth="1"/>
    <col min="1810" max="1810" width="8.42578125" style="2" customWidth="1"/>
    <col min="1811" max="1811" width="7.85546875" style="2" customWidth="1"/>
    <col min="1812" max="1812" width="8.140625" style="2" customWidth="1"/>
    <col min="1813" max="1814" width="9.140625" style="2"/>
    <col min="1815" max="1815" width="7.7109375" style="2" customWidth="1"/>
    <col min="1816" max="1816" width="1" style="2" customWidth="1"/>
    <col min="1817" max="2048" width="9.140625" style="2"/>
    <col min="2049" max="2049" width="5.42578125" style="2" customWidth="1"/>
    <col min="2050" max="2050" width="24.85546875" style="2" customWidth="1"/>
    <col min="2051" max="2051" width="12.5703125" style="2" customWidth="1"/>
    <col min="2052" max="2052" width="9.5703125" style="2" customWidth="1"/>
    <col min="2053" max="2053" width="6.140625" style="2" customWidth="1"/>
    <col min="2054" max="2054" width="6.85546875" style="2" customWidth="1"/>
    <col min="2055" max="2055" width="9.85546875" style="2" customWidth="1"/>
    <col min="2056" max="2056" width="5.5703125" style="2" customWidth="1"/>
    <col min="2057" max="2057" width="16.140625" style="2" customWidth="1"/>
    <col min="2058" max="2058" width="13.28515625" style="2" customWidth="1"/>
    <col min="2059" max="2059" width="10.7109375" style="2" customWidth="1"/>
    <col min="2060" max="2060" width="2.5703125" style="2" customWidth="1"/>
    <col min="2061" max="2061" width="7.85546875" style="2" customWidth="1"/>
    <col min="2062" max="2062" width="2.42578125" style="2" customWidth="1"/>
    <col min="2063" max="2064" width="8" style="2" customWidth="1"/>
    <col min="2065" max="2065" width="7.140625" style="2" customWidth="1"/>
    <col min="2066" max="2066" width="8.42578125" style="2" customWidth="1"/>
    <col min="2067" max="2067" width="7.85546875" style="2" customWidth="1"/>
    <col min="2068" max="2068" width="8.140625" style="2" customWidth="1"/>
    <col min="2069" max="2070" width="9.140625" style="2"/>
    <col min="2071" max="2071" width="7.7109375" style="2" customWidth="1"/>
    <col min="2072" max="2072" width="1" style="2" customWidth="1"/>
    <col min="2073" max="2304" width="9.140625" style="2"/>
    <col min="2305" max="2305" width="5.42578125" style="2" customWidth="1"/>
    <col min="2306" max="2306" width="24.85546875" style="2" customWidth="1"/>
    <col min="2307" max="2307" width="12.5703125" style="2" customWidth="1"/>
    <col min="2308" max="2308" width="9.5703125" style="2" customWidth="1"/>
    <col min="2309" max="2309" width="6.140625" style="2" customWidth="1"/>
    <col min="2310" max="2310" width="6.85546875" style="2" customWidth="1"/>
    <col min="2311" max="2311" width="9.85546875" style="2" customWidth="1"/>
    <col min="2312" max="2312" width="5.5703125" style="2" customWidth="1"/>
    <col min="2313" max="2313" width="16.140625" style="2" customWidth="1"/>
    <col min="2314" max="2314" width="13.28515625" style="2" customWidth="1"/>
    <col min="2315" max="2315" width="10.7109375" style="2" customWidth="1"/>
    <col min="2316" max="2316" width="2.5703125" style="2" customWidth="1"/>
    <col min="2317" max="2317" width="7.85546875" style="2" customWidth="1"/>
    <col min="2318" max="2318" width="2.42578125" style="2" customWidth="1"/>
    <col min="2319" max="2320" width="8" style="2" customWidth="1"/>
    <col min="2321" max="2321" width="7.140625" style="2" customWidth="1"/>
    <col min="2322" max="2322" width="8.42578125" style="2" customWidth="1"/>
    <col min="2323" max="2323" width="7.85546875" style="2" customWidth="1"/>
    <col min="2324" max="2324" width="8.140625" style="2" customWidth="1"/>
    <col min="2325" max="2326" width="9.140625" style="2"/>
    <col min="2327" max="2327" width="7.7109375" style="2" customWidth="1"/>
    <col min="2328" max="2328" width="1" style="2" customWidth="1"/>
    <col min="2329" max="2560" width="9.140625" style="2"/>
    <col min="2561" max="2561" width="5.42578125" style="2" customWidth="1"/>
    <col min="2562" max="2562" width="24.85546875" style="2" customWidth="1"/>
    <col min="2563" max="2563" width="12.5703125" style="2" customWidth="1"/>
    <col min="2564" max="2564" width="9.5703125" style="2" customWidth="1"/>
    <col min="2565" max="2565" width="6.140625" style="2" customWidth="1"/>
    <col min="2566" max="2566" width="6.85546875" style="2" customWidth="1"/>
    <col min="2567" max="2567" width="9.85546875" style="2" customWidth="1"/>
    <col min="2568" max="2568" width="5.5703125" style="2" customWidth="1"/>
    <col min="2569" max="2569" width="16.140625" style="2" customWidth="1"/>
    <col min="2570" max="2570" width="13.28515625" style="2" customWidth="1"/>
    <col min="2571" max="2571" width="10.7109375" style="2" customWidth="1"/>
    <col min="2572" max="2572" width="2.5703125" style="2" customWidth="1"/>
    <col min="2573" max="2573" width="7.85546875" style="2" customWidth="1"/>
    <col min="2574" max="2574" width="2.42578125" style="2" customWidth="1"/>
    <col min="2575" max="2576" width="8" style="2" customWidth="1"/>
    <col min="2577" max="2577" width="7.140625" style="2" customWidth="1"/>
    <col min="2578" max="2578" width="8.42578125" style="2" customWidth="1"/>
    <col min="2579" max="2579" width="7.85546875" style="2" customWidth="1"/>
    <col min="2580" max="2580" width="8.140625" style="2" customWidth="1"/>
    <col min="2581" max="2582" width="9.140625" style="2"/>
    <col min="2583" max="2583" width="7.7109375" style="2" customWidth="1"/>
    <col min="2584" max="2584" width="1" style="2" customWidth="1"/>
    <col min="2585" max="2816" width="9.140625" style="2"/>
    <col min="2817" max="2817" width="5.42578125" style="2" customWidth="1"/>
    <col min="2818" max="2818" width="24.85546875" style="2" customWidth="1"/>
    <col min="2819" max="2819" width="12.5703125" style="2" customWidth="1"/>
    <col min="2820" max="2820" width="9.5703125" style="2" customWidth="1"/>
    <col min="2821" max="2821" width="6.140625" style="2" customWidth="1"/>
    <col min="2822" max="2822" width="6.85546875" style="2" customWidth="1"/>
    <col min="2823" max="2823" width="9.85546875" style="2" customWidth="1"/>
    <col min="2824" max="2824" width="5.5703125" style="2" customWidth="1"/>
    <col min="2825" max="2825" width="16.140625" style="2" customWidth="1"/>
    <col min="2826" max="2826" width="13.28515625" style="2" customWidth="1"/>
    <col min="2827" max="2827" width="10.7109375" style="2" customWidth="1"/>
    <col min="2828" max="2828" width="2.5703125" style="2" customWidth="1"/>
    <col min="2829" max="2829" width="7.85546875" style="2" customWidth="1"/>
    <col min="2830" max="2830" width="2.42578125" style="2" customWidth="1"/>
    <col min="2831" max="2832" width="8" style="2" customWidth="1"/>
    <col min="2833" max="2833" width="7.140625" style="2" customWidth="1"/>
    <col min="2834" max="2834" width="8.42578125" style="2" customWidth="1"/>
    <col min="2835" max="2835" width="7.85546875" style="2" customWidth="1"/>
    <col min="2836" max="2836" width="8.140625" style="2" customWidth="1"/>
    <col min="2837" max="2838" width="9.140625" style="2"/>
    <col min="2839" max="2839" width="7.7109375" style="2" customWidth="1"/>
    <col min="2840" max="2840" width="1" style="2" customWidth="1"/>
    <col min="2841" max="3072" width="9.140625" style="2"/>
    <col min="3073" max="3073" width="5.42578125" style="2" customWidth="1"/>
    <col min="3074" max="3074" width="24.85546875" style="2" customWidth="1"/>
    <col min="3075" max="3075" width="12.5703125" style="2" customWidth="1"/>
    <col min="3076" max="3076" width="9.5703125" style="2" customWidth="1"/>
    <col min="3077" max="3077" width="6.140625" style="2" customWidth="1"/>
    <col min="3078" max="3078" width="6.85546875" style="2" customWidth="1"/>
    <col min="3079" max="3079" width="9.85546875" style="2" customWidth="1"/>
    <col min="3080" max="3080" width="5.5703125" style="2" customWidth="1"/>
    <col min="3081" max="3081" width="16.140625" style="2" customWidth="1"/>
    <col min="3082" max="3082" width="13.28515625" style="2" customWidth="1"/>
    <col min="3083" max="3083" width="10.7109375" style="2" customWidth="1"/>
    <col min="3084" max="3084" width="2.5703125" style="2" customWidth="1"/>
    <col min="3085" max="3085" width="7.85546875" style="2" customWidth="1"/>
    <col min="3086" max="3086" width="2.42578125" style="2" customWidth="1"/>
    <col min="3087" max="3088" width="8" style="2" customWidth="1"/>
    <col min="3089" max="3089" width="7.140625" style="2" customWidth="1"/>
    <col min="3090" max="3090" width="8.42578125" style="2" customWidth="1"/>
    <col min="3091" max="3091" width="7.85546875" style="2" customWidth="1"/>
    <col min="3092" max="3092" width="8.140625" style="2" customWidth="1"/>
    <col min="3093" max="3094" width="9.140625" style="2"/>
    <col min="3095" max="3095" width="7.7109375" style="2" customWidth="1"/>
    <col min="3096" max="3096" width="1" style="2" customWidth="1"/>
    <col min="3097" max="3328" width="9.140625" style="2"/>
    <col min="3329" max="3329" width="5.42578125" style="2" customWidth="1"/>
    <col min="3330" max="3330" width="24.85546875" style="2" customWidth="1"/>
    <col min="3331" max="3331" width="12.5703125" style="2" customWidth="1"/>
    <col min="3332" max="3332" width="9.5703125" style="2" customWidth="1"/>
    <col min="3333" max="3333" width="6.140625" style="2" customWidth="1"/>
    <col min="3334" max="3334" width="6.85546875" style="2" customWidth="1"/>
    <col min="3335" max="3335" width="9.85546875" style="2" customWidth="1"/>
    <col min="3336" max="3336" width="5.5703125" style="2" customWidth="1"/>
    <col min="3337" max="3337" width="16.140625" style="2" customWidth="1"/>
    <col min="3338" max="3338" width="13.28515625" style="2" customWidth="1"/>
    <col min="3339" max="3339" width="10.7109375" style="2" customWidth="1"/>
    <col min="3340" max="3340" width="2.5703125" style="2" customWidth="1"/>
    <col min="3341" max="3341" width="7.85546875" style="2" customWidth="1"/>
    <col min="3342" max="3342" width="2.42578125" style="2" customWidth="1"/>
    <col min="3343" max="3344" width="8" style="2" customWidth="1"/>
    <col min="3345" max="3345" width="7.140625" style="2" customWidth="1"/>
    <col min="3346" max="3346" width="8.42578125" style="2" customWidth="1"/>
    <col min="3347" max="3347" width="7.85546875" style="2" customWidth="1"/>
    <col min="3348" max="3348" width="8.140625" style="2" customWidth="1"/>
    <col min="3349" max="3350" width="9.140625" style="2"/>
    <col min="3351" max="3351" width="7.7109375" style="2" customWidth="1"/>
    <col min="3352" max="3352" width="1" style="2" customWidth="1"/>
    <col min="3353" max="3584" width="9.140625" style="2"/>
    <col min="3585" max="3585" width="5.42578125" style="2" customWidth="1"/>
    <col min="3586" max="3586" width="24.85546875" style="2" customWidth="1"/>
    <col min="3587" max="3587" width="12.5703125" style="2" customWidth="1"/>
    <col min="3588" max="3588" width="9.5703125" style="2" customWidth="1"/>
    <col min="3589" max="3589" width="6.140625" style="2" customWidth="1"/>
    <col min="3590" max="3590" width="6.85546875" style="2" customWidth="1"/>
    <col min="3591" max="3591" width="9.85546875" style="2" customWidth="1"/>
    <col min="3592" max="3592" width="5.5703125" style="2" customWidth="1"/>
    <col min="3593" max="3593" width="16.140625" style="2" customWidth="1"/>
    <col min="3594" max="3594" width="13.28515625" style="2" customWidth="1"/>
    <col min="3595" max="3595" width="10.7109375" style="2" customWidth="1"/>
    <col min="3596" max="3596" width="2.5703125" style="2" customWidth="1"/>
    <col min="3597" max="3597" width="7.85546875" style="2" customWidth="1"/>
    <col min="3598" max="3598" width="2.42578125" style="2" customWidth="1"/>
    <col min="3599" max="3600" width="8" style="2" customWidth="1"/>
    <col min="3601" max="3601" width="7.140625" style="2" customWidth="1"/>
    <col min="3602" max="3602" width="8.42578125" style="2" customWidth="1"/>
    <col min="3603" max="3603" width="7.85546875" style="2" customWidth="1"/>
    <col min="3604" max="3604" width="8.140625" style="2" customWidth="1"/>
    <col min="3605" max="3606" width="9.140625" style="2"/>
    <col min="3607" max="3607" width="7.7109375" style="2" customWidth="1"/>
    <col min="3608" max="3608" width="1" style="2" customWidth="1"/>
    <col min="3609" max="3840" width="9.140625" style="2"/>
    <col min="3841" max="3841" width="5.42578125" style="2" customWidth="1"/>
    <col min="3842" max="3842" width="24.85546875" style="2" customWidth="1"/>
    <col min="3843" max="3843" width="12.5703125" style="2" customWidth="1"/>
    <col min="3844" max="3844" width="9.5703125" style="2" customWidth="1"/>
    <col min="3845" max="3845" width="6.140625" style="2" customWidth="1"/>
    <col min="3846" max="3846" width="6.85546875" style="2" customWidth="1"/>
    <col min="3847" max="3847" width="9.85546875" style="2" customWidth="1"/>
    <col min="3848" max="3848" width="5.5703125" style="2" customWidth="1"/>
    <col min="3849" max="3849" width="16.140625" style="2" customWidth="1"/>
    <col min="3850" max="3850" width="13.28515625" style="2" customWidth="1"/>
    <col min="3851" max="3851" width="10.7109375" style="2" customWidth="1"/>
    <col min="3852" max="3852" width="2.5703125" style="2" customWidth="1"/>
    <col min="3853" max="3853" width="7.85546875" style="2" customWidth="1"/>
    <col min="3854" max="3854" width="2.42578125" style="2" customWidth="1"/>
    <col min="3855" max="3856" width="8" style="2" customWidth="1"/>
    <col min="3857" max="3857" width="7.140625" style="2" customWidth="1"/>
    <col min="3858" max="3858" width="8.42578125" style="2" customWidth="1"/>
    <col min="3859" max="3859" width="7.85546875" style="2" customWidth="1"/>
    <col min="3860" max="3860" width="8.140625" style="2" customWidth="1"/>
    <col min="3861" max="3862" width="9.140625" style="2"/>
    <col min="3863" max="3863" width="7.7109375" style="2" customWidth="1"/>
    <col min="3864" max="3864" width="1" style="2" customWidth="1"/>
    <col min="3865" max="4096" width="9.140625" style="2"/>
    <col min="4097" max="4097" width="5.42578125" style="2" customWidth="1"/>
    <col min="4098" max="4098" width="24.85546875" style="2" customWidth="1"/>
    <col min="4099" max="4099" width="12.5703125" style="2" customWidth="1"/>
    <col min="4100" max="4100" width="9.5703125" style="2" customWidth="1"/>
    <col min="4101" max="4101" width="6.140625" style="2" customWidth="1"/>
    <col min="4102" max="4102" width="6.85546875" style="2" customWidth="1"/>
    <col min="4103" max="4103" width="9.85546875" style="2" customWidth="1"/>
    <col min="4104" max="4104" width="5.5703125" style="2" customWidth="1"/>
    <col min="4105" max="4105" width="16.140625" style="2" customWidth="1"/>
    <col min="4106" max="4106" width="13.28515625" style="2" customWidth="1"/>
    <col min="4107" max="4107" width="10.7109375" style="2" customWidth="1"/>
    <col min="4108" max="4108" width="2.5703125" style="2" customWidth="1"/>
    <col min="4109" max="4109" width="7.85546875" style="2" customWidth="1"/>
    <col min="4110" max="4110" width="2.42578125" style="2" customWidth="1"/>
    <col min="4111" max="4112" width="8" style="2" customWidth="1"/>
    <col min="4113" max="4113" width="7.140625" style="2" customWidth="1"/>
    <col min="4114" max="4114" width="8.42578125" style="2" customWidth="1"/>
    <col min="4115" max="4115" width="7.85546875" style="2" customWidth="1"/>
    <col min="4116" max="4116" width="8.140625" style="2" customWidth="1"/>
    <col min="4117" max="4118" width="9.140625" style="2"/>
    <col min="4119" max="4119" width="7.7109375" style="2" customWidth="1"/>
    <col min="4120" max="4120" width="1" style="2" customWidth="1"/>
    <col min="4121" max="4352" width="9.140625" style="2"/>
    <col min="4353" max="4353" width="5.42578125" style="2" customWidth="1"/>
    <col min="4354" max="4354" width="24.85546875" style="2" customWidth="1"/>
    <col min="4355" max="4355" width="12.5703125" style="2" customWidth="1"/>
    <col min="4356" max="4356" width="9.5703125" style="2" customWidth="1"/>
    <col min="4357" max="4357" width="6.140625" style="2" customWidth="1"/>
    <col min="4358" max="4358" width="6.85546875" style="2" customWidth="1"/>
    <col min="4359" max="4359" width="9.85546875" style="2" customWidth="1"/>
    <col min="4360" max="4360" width="5.5703125" style="2" customWidth="1"/>
    <col min="4361" max="4361" width="16.140625" style="2" customWidth="1"/>
    <col min="4362" max="4362" width="13.28515625" style="2" customWidth="1"/>
    <col min="4363" max="4363" width="10.7109375" style="2" customWidth="1"/>
    <col min="4364" max="4364" width="2.5703125" style="2" customWidth="1"/>
    <col min="4365" max="4365" width="7.85546875" style="2" customWidth="1"/>
    <col min="4366" max="4366" width="2.42578125" style="2" customWidth="1"/>
    <col min="4367" max="4368" width="8" style="2" customWidth="1"/>
    <col min="4369" max="4369" width="7.140625" style="2" customWidth="1"/>
    <col min="4370" max="4370" width="8.42578125" style="2" customWidth="1"/>
    <col min="4371" max="4371" width="7.85546875" style="2" customWidth="1"/>
    <col min="4372" max="4372" width="8.140625" style="2" customWidth="1"/>
    <col min="4373" max="4374" width="9.140625" style="2"/>
    <col min="4375" max="4375" width="7.7109375" style="2" customWidth="1"/>
    <col min="4376" max="4376" width="1" style="2" customWidth="1"/>
    <col min="4377" max="4608" width="9.140625" style="2"/>
    <col min="4609" max="4609" width="5.42578125" style="2" customWidth="1"/>
    <col min="4610" max="4610" width="24.85546875" style="2" customWidth="1"/>
    <col min="4611" max="4611" width="12.5703125" style="2" customWidth="1"/>
    <col min="4612" max="4612" width="9.5703125" style="2" customWidth="1"/>
    <col min="4613" max="4613" width="6.140625" style="2" customWidth="1"/>
    <col min="4614" max="4614" width="6.85546875" style="2" customWidth="1"/>
    <col min="4615" max="4615" width="9.85546875" style="2" customWidth="1"/>
    <col min="4616" max="4616" width="5.5703125" style="2" customWidth="1"/>
    <col min="4617" max="4617" width="16.140625" style="2" customWidth="1"/>
    <col min="4618" max="4618" width="13.28515625" style="2" customWidth="1"/>
    <col min="4619" max="4619" width="10.7109375" style="2" customWidth="1"/>
    <col min="4620" max="4620" width="2.5703125" style="2" customWidth="1"/>
    <col min="4621" max="4621" width="7.85546875" style="2" customWidth="1"/>
    <col min="4622" max="4622" width="2.42578125" style="2" customWidth="1"/>
    <col min="4623" max="4624" width="8" style="2" customWidth="1"/>
    <col min="4625" max="4625" width="7.140625" style="2" customWidth="1"/>
    <col min="4626" max="4626" width="8.42578125" style="2" customWidth="1"/>
    <col min="4627" max="4627" width="7.85546875" style="2" customWidth="1"/>
    <col min="4628" max="4628" width="8.140625" style="2" customWidth="1"/>
    <col min="4629" max="4630" width="9.140625" style="2"/>
    <col min="4631" max="4631" width="7.7109375" style="2" customWidth="1"/>
    <col min="4632" max="4632" width="1" style="2" customWidth="1"/>
    <col min="4633" max="4864" width="9.140625" style="2"/>
    <col min="4865" max="4865" width="5.42578125" style="2" customWidth="1"/>
    <col min="4866" max="4866" width="24.85546875" style="2" customWidth="1"/>
    <col min="4867" max="4867" width="12.5703125" style="2" customWidth="1"/>
    <col min="4868" max="4868" width="9.5703125" style="2" customWidth="1"/>
    <col min="4869" max="4869" width="6.140625" style="2" customWidth="1"/>
    <col min="4870" max="4870" width="6.85546875" style="2" customWidth="1"/>
    <col min="4871" max="4871" width="9.85546875" style="2" customWidth="1"/>
    <col min="4872" max="4872" width="5.5703125" style="2" customWidth="1"/>
    <col min="4873" max="4873" width="16.140625" style="2" customWidth="1"/>
    <col min="4874" max="4874" width="13.28515625" style="2" customWidth="1"/>
    <col min="4875" max="4875" width="10.7109375" style="2" customWidth="1"/>
    <col min="4876" max="4876" width="2.5703125" style="2" customWidth="1"/>
    <col min="4877" max="4877" width="7.85546875" style="2" customWidth="1"/>
    <col min="4878" max="4878" width="2.42578125" style="2" customWidth="1"/>
    <col min="4879" max="4880" width="8" style="2" customWidth="1"/>
    <col min="4881" max="4881" width="7.140625" style="2" customWidth="1"/>
    <col min="4882" max="4882" width="8.42578125" style="2" customWidth="1"/>
    <col min="4883" max="4883" width="7.85546875" style="2" customWidth="1"/>
    <col min="4884" max="4884" width="8.140625" style="2" customWidth="1"/>
    <col min="4885" max="4886" width="9.140625" style="2"/>
    <col min="4887" max="4887" width="7.7109375" style="2" customWidth="1"/>
    <col min="4888" max="4888" width="1" style="2" customWidth="1"/>
    <col min="4889" max="5120" width="9.140625" style="2"/>
    <col min="5121" max="5121" width="5.42578125" style="2" customWidth="1"/>
    <col min="5122" max="5122" width="24.85546875" style="2" customWidth="1"/>
    <col min="5123" max="5123" width="12.5703125" style="2" customWidth="1"/>
    <col min="5124" max="5124" width="9.5703125" style="2" customWidth="1"/>
    <col min="5125" max="5125" width="6.140625" style="2" customWidth="1"/>
    <col min="5126" max="5126" width="6.85546875" style="2" customWidth="1"/>
    <col min="5127" max="5127" width="9.85546875" style="2" customWidth="1"/>
    <col min="5128" max="5128" width="5.5703125" style="2" customWidth="1"/>
    <col min="5129" max="5129" width="16.140625" style="2" customWidth="1"/>
    <col min="5130" max="5130" width="13.28515625" style="2" customWidth="1"/>
    <col min="5131" max="5131" width="10.7109375" style="2" customWidth="1"/>
    <col min="5132" max="5132" width="2.5703125" style="2" customWidth="1"/>
    <col min="5133" max="5133" width="7.85546875" style="2" customWidth="1"/>
    <col min="5134" max="5134" width="2.42578125" style="2" customWidth="1"/>
    <col min="5135" max="5136" width="8" style="2" customWidth="1"/>
    <col min="5137" max="5137" width="7.140625" style="2" customWidth="1"/>
    <col min="5138" max="5138" width="8.42578125" style="2" customWidth="1"/>
    <col min="5139" max="5139" width="7.85546875" style="2" customWidth="1"/>
    <col min="5140" max="5140" width="8.140625" style="2" customWidth="1"/>
    <col min="5141" max="5142" width="9.140625" style="2"/>
    <col min="5143" max="5143" width="7.7109375" style="2" customWidth="1"/>
    <col min="5144" max="5144" width="1" style="2" customWidth="1"/>
    <col min="5145" max="5376" width="9.140625" style="2"/>
    <col min="5377" max="5377" width="5.42578125" style="2" customWidth="1"/>
    <col min="5378" max="5378" width="24.85546875" style="2" customWidth="1"/>
    <col min="5379" max="5379" width="12.5703125" style="2" customWidth="1"/>
    <col min="5380" max="5380" width="9.5703125" style="2" customWidth="1"/>
    <col min="5381" max="5381" width="6.140625" style="2" customWidth="1"/>
    <col min="5382" max="5382" width="6.85546875" style="2" customWidth="1"/>
    <col min="5383" max="5383" width="9.85546875" style="2" customWidth="1"/>
    <col min="5384" max="5384" width="5.5703125" style="2" customWidth="1"/>
    <col min="5385" max="5385" width="16.140625" style="2" customWidth="1"/>
    <col min="5386" max="5386" width="13.28515625" style="2" customWidth="1"/>
    <col min="5387" max="5387" width="10.7109375" style="2" customWidth="1"/>
    <col min="5388" max="5388" width="2.5703125" style="2" customWidth="1"/>
    <col min="5389" max="5389" width="7.85546875" style="2" customWidth="1"/>
    <col min="5390" max="5390" width="2.42578125" style="2" customWidth="1"/>
    <col min="5391" max="5392" width="8" style="2" customWidth="1"/>
    <col min="5393" max="5393" width="7.140625" style="2" customWidth="1"/>
    <col min="5394" max="5394" width="8.42578125" style="2" customWidth="1"/>
    <col min="5395" max="5395" width="7.85546875" style="2" customWidth="1"/>
    <col min="5396" max="5396" width="8.140625" style="2" customWidth="1"/>
    <col min="5397" max="5398" width="9.140625" style="2"/>
    <col min="5399" max="5399" width="7.7109375" style="2" customWidth="1"/>
    <col min="5400" max="5400" width="1" style="2" customWidth="1"/>
    <col min="5401" max="5632" width="9.140625" style="2"/>
    <col min="5633" max="5633" width="5.42578125" style="2" customWidth="1"/>
    <col min="5634" max="5634" width="24.85546875" style="2" customWidth="1"/>
    <col min="5635" max="5635" width="12.5703125" style="2" customWidth="1"/>
    <col min="5636" max="5636" width="9.5703125" style="2" customWidth="1"/>
    <col min="5637" max="5637" width="6.140625" style="2" customWidth="1"/>
    <col min="5638" max="5638" width="6.85546875" style="2" customWidth="1"/>
    <col min="5639" max="5639" width="9.85546875" style="2" customWidth="1"/>
    <col min="5640" max="5640" width="5.5703125" style="2" customWidth="1"/>
    <col min="5641" max="5641" width="16.140625" style="2" customWidth="1"/>
    <col min="5642" max="5642" width="13.28515625" style="2" customWidth="1"/>
    <col min="5643" max="5643" width="10.7109375" style="2" customWidth="1"/>
    <col min="5644" max="5644" width="2.5703125" style="2" customWidth="1"/>
    <col min="5645" max="5645" width="7.85546875" style="2" customWidth="1"/>
    <col min="5646" max="5646" width="2.42578125" style="2" customWidth="1"/>
    <col min="5647" max="5648" width="8" style="2" customWidth="1"/>
    <col min="5649" max="5649" width="7.140625" style="2" customWidth="1"/>
    <col min="5650" max="5650" width="8.42578125" style="2" customWidth="1"/>
    <col min="5651" max="5651" width="7.85546875" style="2" customWidth="1"/>
    <col min="5652" max="5652" width="8.140625" style="2" customWidth="1"/>
    <col min="5653" max="5654" width="9.140625" style="2"/>
    <col min="5655" max="5655" width="7.7109375" style="2" customWidth="1"/>
    <col min="5656" max="5656" width="1" style="2" customWidth="1"/>
    <col min="5657" max="5888" width="9.140625" style="2"/>
    <col min="5889" max="5889" width="5.42578125" style="2" customWidth="1"/>
    <col min="5890" max="5890" width="24.85546875" style="2" customWidth="1"/>
    <col min="5891" max="5891" width="12.5703125" style="2" customWidth="1"/>
    <col min="5892" max="5892" width="9.5703125" style="2" customWidth="1"/>
    <col min="5893" max="5893" width="6.140625" style="2" customWidth="1"/>
    <col min="5894" max="5894" width="6.85546875" style="2" customWidth="1"/>
    <col min="5895" max="5895" width="9.85546875" style="2" customWidth="1"/>
    <col min="5896" max="5896" width="5.5703125" style="2" customWidth="1"/>
    <col min="5897" max="5897" width="16.140625" style="2" customWidth="1"/>
    <col min="5898" max="5898" width="13.28515625" style="2" customWidth="1"/>
    <col min="5899" max="5899" width="10.7109375" style="2" customWidth="1"/>
    <col min="5900" max="5900" width="2.5703125" style="2" customWidth="1"/>
    <col min="5901" max="5901" width="7.85546875" style="2" customWidth="1"/>
    <col min="5902" max="5902" width="2.42578125" style="2" customWidth="1"/>
    <col min="5903" max="5904" width="8" style="2" customWidth="1"/>
    <col min="5905" max="5905" width="7.140625" style="2" customWidth="1"/>
    <col min="5906" max="5906" width="8.42578125" style="2" customWidth="1"/>
    <col min="5907" max="5907" width="7.85546875" style="2" customWidth="1"/>
    <col min="5908" max="5908" width="8.140625" style="2" customWidth="1"/>
    <col min="5909" max="5910" width="9.140625" style="2"/>
    <col min="5911" max="5911" width="7.7109375" style="2" customWidth="1"/>
    <col min="5912" max="5912" width="1" style="2" customWidth="1"/>
    <col min="5913" max="6144" width="9.140625" style="2"/>
    <col min="6145" max="6145" width="5.42578125" style="2" customWidth="1"/>
    <col min="6146" max="6146" width="24.85546875" style="2" customWidth="1"/>
    <col min="6147" max="6147" width="12.5703125" style="2" customWidth="1"/>
    <col min="6148" max="6148" width="9.5703125" style="2" customWidth="1"/>
    <col min="6149" max="6149" width="6.140625" style="2" customWidth="1"/>
    <col min="6150" max="6150" width="6.85546875" style="2" customWidth="1"/>
    <col min="6151" max="6151" width="9.85546875" style="2" customWidth="1"/>
    <col min="6152" max="6152" width="5.5703125" style="2" customWidth="1"/>
    <col min="6153" max="6153" width="16.140625" style="2" customWidth="1"/>
    <col min="6154" max="6154" width="13.28515625" style="2" customWidth="1"/>
    <col min="6155" max="6155" width="10.7109375" style="2" customWidth="1"/>
    <col min="6156" max="6156" width="2.5703125" style="2" customWidth="1"/>
    <col min="6157" max="6157" width="7.85546875" style="2" customWidth="1"/>
    <col min="6158" max="6158" width="2.42578125" style="2" customWidth="1"/>
    <col min="6159" max="6160" width="8" style="2" customWidth="1"/>
    <col min="6161" max="6161" width="7.140625" style="2" customWidth="1"/>
    <col min="6162" max="6162" width="8.42578125" style="2" customWidth="1"/>
    <col min="6163" max="6163" width="7.85546875" style="2" customWidth="1"/>
    <col min="6164" max="6164" width="8.140625" style="2" customWidth="1"/>
    <col min="6165" max="6166" width="9.140625" style="2"/>
    <col min="6167" max="6167" width="7.7109375" style="2" customWidth="1"/>
    <col min="6168" max="6168" width="1" style="2" customWidth="1"/>
    <col min="6169" max="6400" width="9.140625" style="2"/>
    <col min="6401" max="6401" width="5.42578125" style="2" customWidth="1"/>
    <col min="6402" max="6402" width="24.85546875" style="2" customWidth="1"/>
    <col min="6403" max="6403" width="12.5703125" style="2" customWidth="1"/>
    <col min="6404" max="6404" width="9.5703125" style="2" customWidth="1"/>
    <col min="6405" max="6405" width="6.140625" style="2" customWidth="1"/>
    <col min="6406" max="6406" width="6.85546875" style="2" customWidth="1"/>
    <col min="6407" max="6407" width="9.85546875" style="2" customWidth="1"/>
    <col min="6408" max="6408" width="5.5703125" style="2" customWidth="1"/>
    <col min="6409" max="6409" width="16.140625" style="2" customWidth="1"/>
    <col min="6410" max="6410" width="13.28515625" style="2" customWidth="1"/>
    <col min="6411" max="6411" width="10.7109375" style="2" customWidth="1"/>
    <col min="6412" max="6412" width="2.5703125" style="2" customWidth="1"/>
    <col min="6413" max="6413" width="7.85546875" style="2" customWidth="1"/>
    <col min="6414" max="6414" width="2.42578125" style="2" customWidth="1"/>
    <col min="6415" max="6416" width="8" style="2" customWidth="1"/>
    <col min="6417" max="6417" width="7.140625" style="2" customWidth="1"/>
    <col min="6418" max="6418" width="8.42578125" style="2" customWidth="1"/>
    <col min="6419" max="6419" width="7.85546875" style="2" customWidth="1"/>
    <col min="6420" max="6420" width="8.140625" style="2" customWidth="1"/>
    <col min="6421" max="6422" width="9.140625" style="2"/>
    <col min="6423" max="6423" width="7.7109375" style="2" customWidth="1"/>
    <col min="6424" max="6424" width="1" style="2" customWidth="1"/>
    <col min="6425" max="6656" width="9.140625" style="2"/>
    <col min="6657" max="6657" width="5.42578125" style="2" customWidth="1"/>
    <col min="6658" max="6658" width="24.85546875" style="2" customWidth="1"/>
    <col min="6659" max="6659" width="12.5703125" style="2" customWidth="1"/>
    <col min="6660" max="6660" width="9.5703125" style="2" customWidth="1"/>
    <col min="6661" max="6661" width="6.140625" style="2" customWidth="1"/>
    <col min="6662" max="6662" width="6.85546875" style="2" customWidth="1"/>
    <col min="6663" max="6663" width="9.85546875" style="2" customWidth="1"/>
    <col min="6664" max="6664" width="5.5703125" style="2" customWidth="1"/>
    <col min="6665" max="6665" width="16.140625" style="2" customWidth="1"/>
    <col min="6666" max="6666" width="13.28515625" style="2" customWidth="1"/>
    <col min="6667" max="6667" width="10.7109375" style="2" customWidth="1"/>
    <col min="6668" max="6668" width="2.5703125" style="2" customWidth="1"/>
    <col min="6669" max="6669" width="7.85546875" style="2" customWidth="1"/>
    <col min="6670" max="6670" width="2.42578125" style="2" customWidth="1"/>
    <col min="6671" max="6672" width="8" style="2" customWidth="1"/>
    <col min="6673" max="6673" width="7.140625" style="2" customWidth="1"/>
    <col min="6674" max="6674" width="8.42578125" style="2" customWidth="1"/>
    <col min="6675" max="6675" width="7.85546875" style="2" customWidth="1"/>
    <col min="6676" max="6676" width="8.140625" style="2" customWidth="1"/>
    <col min="6677" max="6678" width="9.140625" style="2"/>
    <col min="6679" max="6679" width="7.7109375" style="2" customWidth="1"/>
    <col min="6680" max="6680" width="1" style="2" customWidth="1"/>
    <col min="6681" max="6912" width="9.140625" style="2"/>
    <col min="6913" max="6913" width="5.42578125" style="2" customWidth="1"/>
    <col min="6914" max="6914" width="24.85546875" style="2" customWidth="1"/>
    <col min="6915" max="6915" width="12.5703125" style="2" customWidth="1"/>
    <col min="6916" max="6916" width="9.5703125" style="2" customWidth="1"/>
    <col min="6917" max="6917" width="6.140625" style="2" customWidth="1"/>
    <col min="6918" max="6918" width="6.85546875" style="2" customWidth="1"/>
    <col min="6919" max="6919" width="9.85546875" style="2" customWidth="1"/>
    <col min="6920" max="6920" width="5.5703125" style="2" customWidth="1"/>
    <col min="6921" max="6921" width="16.140625" style="2" customWidth="1"/>
    <col min="6922" max="6922" width="13.28515625" style="2" customWidth="1"/>
    <col min="6923" max="6923" width="10.7109375" style="2" customWidth="1"/>
    <col min="6924" max="6924" width="2.5703125" style="2" customWidth="1"/>
    <col min="6925" max="6925" width="7.85546875" style="2" customWidth="1"/>
    <col min="6926" max="6926" width="2.42578125" style="2" customWidth="1"/>
    <col min="6927" max="6928" width="8" style="2" customWidth="1"/>
    <col min="6929" max="6929" width="7.140625" style="2" customWidth="1"/>
    <col min="6930" max="6930" width="8.42578125" style="2" customWidth="1"/>
    <col min="6931" max="6931" width="7.85546875" style="2" customWidth="1"/>
    <col min="6932" max="6932" width="8.140625" style="2" customWidth="1"/>
    <col min="6933" max="6934" width="9.140625" style="2"/>
    <col min="6935" max="6935" width="7.7109375" style="2" customWidth="1"/>
    <col min="6936" max="6936" width="1" style="2" customWidth="1"/>
    <col min="6937" max="7168" width="9.140625" style="2"/>
    <col min="7169" max="7169" width="5.42578125" style="2" customWidth="1"/>
    <col min="7170" max="7170" width="24.85546875" style="2" customWidth="1"/>
    <col min="7171" max="7171" width="12.5703125" style="2" customWidth="1"/>
    <col min="7172" max="7172" width="9.5703125" style="2" customWidth="1"/>
    <col min="7173" max="7173" width="6.140625" style="2" customWidth="1"/>
    <col min="7174" max="7174" width="6.85546875" style="2" customWidth="1"/>
    <col min="7175" max="7175" width="9.85546875" style="2" customWidth="1"/>
    <col min="7176" max="7176" width="5.5703125" style="2" customWidth="1"/>
    <col min="7177" max="7177" width="16.140625" style="2" customWidth="1"/>
    <col min="7178" max="7178" width="13.28515625" style="2" customWidth="1"/>
    <col min="7179" max="7179" width="10.7109375" style="2" customWidth="1"/>
    <col min="7180" max="7180" width="2.5703125" style="2" customWidth="1"/>
    <col min="7181" max="7181" width="7.85546875" style="2" customWidth="1"/>
    <col min="7182" max="7182" width="2.42578125" style="2" customWidth="1"/>
    <col min="7183" max="7184" width="8" style="2" customWidth="1"/>
    <col min="7185" max="7185" width="7.140625" style="2" customWidth="1"/>
    <col min="7186" max="7186" width="8.42578125" style="2" customWidth="1"/>
    <col min="7187" max="7187" width="7.85546875" style="2" customWidth="1"/>
    <col min="7188" max="7188" width="8.140625" style="2" customWidth="1"/>
    <col min="7189" max="7190" width="9.140625" style="2"/>
    <col min="7191" max="7191" width="7.7109375" style="2" customWidth="1"/>
    <col min="7192" max="7192" width="1" style="2" customWidth="1"/>
    <col min="7193" max="7424" width="9.140625" style="2"/>
    <col min="7425" max="7425" width="5.42578125" style="2" customWidth="1"/>
    <col min="7426" max="7426" width="24.85546875" style="2" customWidth="1"/>
    <col min="7427" max="7427" width="12.5703125" style="2" customWidth="1"/>
    <col min="7428" max="7428" width="9.5703125" style="2" customWidth="1"/>
    <col min="7429" max="7429" width="6.140625" style="2" customWidth="1"/>
    <col min="7430" max="7430" width="6.85546875" style="2" customWidth="1"/>
    <col min="7431" max="7431" width="9.85546875" style="2" customWidth="1"/>
    <col min="7432" max="7432" width="5.5703125" style="2" customWidth="1"/>
    <col min="7433" max="7433" width="16.140625" style="2" customWidth="1"/>
    <col min="7434" max="7434" width="13.28515625" style="2" customWidth="1"/>
    <col min="7435" max="7435" width="10.7109375" style="2" customWidth="1"/>
    <col min="7436" max="7436" width="2.5703125" style="2" customWidth="1"/>
    <col min="7437" max="7437" width="7.85546875" style="2" customWidth="1"/>
    <col min="7438" max="7438" width="2.42578125" style="2" customWidth="1"/>
    <col min="7439" max="7440" width="8" style="2" customWidth="1"/>
    <col min="7441" max="7441" width="7.140625" style="2" customWidth="1"/>
    <col min="7442" max="7442" width="8.42578125" style="2" customWidth="1"/>
    <col min="7443" max="7443" width="7.85546875" style="2" customWidth="1"/>
    <col min="7444" max="7444" width="8.140625" style="2" customWidth="1"/>
    <col min="7445" max="7446" width="9.140625" style="2"/>
    <col min="7447" max="7447" width="7.7109375" style="2" customWidth="1"/>
    <col min="7448" max="7448" width="1" style="2" customWidth="1"/>
    <col min="7449" max="7680" width="9.140625" style="2"/>
    <col min="7681" max="7681" width="5.42578125" style="2" customWidth="1"/>
    <col min="7682" max="7682" width="24.85546875" style="2" customWidth="1"/>
    <col min="7683" max="7683" width="12.5703125" style="2" customWidth="1"/>
    <col min="7684" max="7684" width="9.5703125" style="2" customWidth="1"/>
    <col min="7685" max="7685" width="6.140625" style="2" customWidth="1"/>
    <col min="7686" max="7686" width="6.85546875" style="2" customWidth="1"/>
    <col min="7687" max="7687" width="9.85546875" style="2" customWidth="1"/>
    <col min="7688" max="7688" width="5.5703125" style="2" customWidth="1"/>
    <col min="7689" max="7689" width="16.140625" style="2" customWidth="1"/>
    <col min="7690" max="7690" width="13.28515625" style="2" customWidth="1"/>
    <col min="7691" max="7691" width="10.7109375" style="2" customWidth="1"/>
    <col min="7692" max="7692" width="2.5703125" style="2" customWidth="1"/>
    <col min="7693" max="7693" width="7.85546875" style="2" customWidth="1"/>
    <col min="7694" max="7694" width="2.42578125" style="2" customWidth="1"/>
    <col min="7695" max="7696" width="8" style="2" customWidth="1"/>
    <col min="7697" max="7697" width="7.140625" style="2" customWidth="1"/>
    <col min="7698" max="7698" width="8.42578125" style="2" customWidth="1"/>
    <col min="7699" max="7699" width="7.85546875" style="2" customWidth="1"/>
    <col min="7700" max="7700" width="8.140625" style="2" customWidth="1"/>
    <col min="7701" max="7702" width="9.140625" style="2"/>
    <col min="7703" max="7703" width="7.7109375" style="2" customWidth="1"/>
    <col min="7704" max="7704" width="1" style="2" customWidth="1"/>
    <col min="7705" max="7936" width="9.140625" style="2"/>
    <col min="7937" max="7937" width="5.42578125" style="2" customWidth="1"/>
    <col min="7938" max="7938" width="24.85546875" style="2" customWidth="1"/>
    <col min="7939" max="7939" width="12.5703125" style="2" customWidth="1"/>
    <col min="7940" max="7940" width="9.5703125" style="2" customWidth="1"/>
    <col min="7941" max="7941" width="6.140625" style="2" customWidth="1"/>
    <col min="7942" max="7942" width="6.85546875" style="2" customWidth="1"/>
    <col min="7943" max="7943" width="9.85546875" style="2" customWidth="1"/>
    <col min="7944" max="7944" width="5.5703125" style="2" customWidth="1"/>
    <col min="7945" max="7945" width="16.140625" style="2" customWidth="1"/>
    <col min="7946" max="7946" width="13.28515625" style="2" customWidth="1"/>
    <col min="7947" max="7947" width="10.7109375" style="2" customWidth="1"/>
    <col min="7948" max="7948" width="2.5703125" style="2" customWidth="1"/>
    <col min="7949" max="7949" width="7.85546875" style="2" customWidth="1"/>
    <col min="7950" max="7950" width="2.42578125" style="2" customWidth="1"/>
    <col min="7951" max="7952" width="8" style="2" customWidth="1"/>
    <col min="7953" max="7953" width="7.140625" style="2" customWidth="1"/>
    <col min="7954" max="7954" width="8.42578125" style="2" customWidth="1"/>
    <col min="7955" max="7955" width="7.85546875" style="2" customWidth="1"/>
    <col min="7956" max="7956" width="8.140625" style="2" customWidth="1"/>
    <col min="7957" max="7958" width="9.140625" style="2"/>
    <col min="7959" max="7959" width="7.7109375" style="2" customWidth="1"/>
    <col min="7960" max="7960" width="1" style="2" customWidth="1"/>
    <col min="7961" max="8192" width="9.140625" style="2"/>
    <col min="8193" max="8193" width="5.42578125" style="2" customWidth="1"/>
    <col min="8194" max="8194" width="24.85546875" style="2" customWidth="1"/>
    <col min="8195" max="8195" width="12.5703125" style="2" customWidth="1"/>
    <col min="8196" max="8196" width="9.5703125" style="2" customWidth="1"/>
    <col min="8197" max="8197" width="6.140625" style="2" customWidth="1"/>
    <col min="8198" max="8198" width="6.85546875" style="2" customWidth="1"/>
    <col min="8199" max="8199" width="9.85546875" style="2" customWidth="1"/>
    <col min="8200" max="8200" width="5.5703125" style="2" customWidth="1"/>
    <col min="8201" max="8201" width="16.140625" style="2" customWidth="1"/>
    <col min="8202" max="8202" width="13.28515625" style="2" customWidth="1"/>
    <col min="8203" max="8203" width="10.7109375" style="2" customWidth="1"/>
    <col min="8204" max="8204" width="2.5703125" style="2" customWidth="1"/>
    <col min="8205" max="8205" width="7.85546875" style="2" customWidth="1"/>
    <col min="8206" max="8206" width="2.42578125" style="2" customWidth="1"/>
    <col min="8207" max="8208" width="8" style="2" customWidth="1"/>
    <col min="8209" max="8209" width="7.140625" style="2" customWidth="1"/>
    <col min="8210" max="8210" width="8.42578125" style="2" customWidth="1"/>
    <col min="8211" max="8211" width="7.85546875" style="2" customWidth="1"/>
    <col min="8212" max="8212" width="8.140625" style="2" customWidth="1"/>
    <col min="8213" max="8214" width="9.140625" style="2"/>
    <col min="8215" max="8215" width="7.7109375" style="2" customWidth="1"/>
    <col min="8216" max="8216" width="1" style="2" customWidth="1"/>
    <col min="8217" max="8448" width="9.140625" style="2"/>
    <col min="8449" max="8449" width="5.42578125" style="2" customWidth="1"/>
    <col min="8450" max="8450" width="24.85546875" style="2" customWidth="1"/>
    <col min="8451" max="8451" width="12.5703125" style="2" customWidth="1"/>
    <col min="8452" max="8452" width="9.5703125" style="2" customWidth="1"/>
    <col min="8453" max="8453" width="6.140625" style="2" customWidth="1"/>
    <col min="8454" max="8454" width="6.85546875" style="2" customWidth="1"/>
    <col min="8455" max="8455" width="9.85546875" style="2" customWidth="1"/>
    <col min="8456" max="8456" width="5.5703125" style="2" customWidth="1"/>
    <col min="8457" max="8457" width="16.140625" style="2" customWidth="1"/>
    <col min="8458" max="8458" width="13.28515625" style="2" customWidth="1"/>
    <col min="8459" max="8459" width="10.7109375" style="2" customWidth="1"/>
    <col min="8460" max="8460" width="2.5703125" style="2" customWidth="1"/>
    <col min="8461" max="8461" width="7.85546875" style="2" customWidth="1"/>
    <col min="8462" max="8462" width="2.42578125" style="2" customWidth="1"/>
    <col min="8463" max="8464" width="8" style="2" customWidth="1"/>
    <col min="8465" max="8465" width="7.140625" style="2" customWidth="1"/>
    <col min="8466" max="8466" width="8.42578125" style="2" customWidth="1"/>
    <col min="8467" max="8467" width="7.85546875" style="2" customWidth="1"/>
    <col min="8468" max="8468" width="8.140625" style="2" customWidth="1"/>
    <col min="8469" max="8470" width="9.140625" style="2"/>
    <col min="8471" max="8471" width="7.7109375" style="2" customWidth="1"/>
    <col min="8472" max="8472" width="1" style="2" customWidth="1"/>
    <col min="8473" max="8704" width="9.140625" style="2"/>
    <col min="8705" max="8705" width="5.42578125" style="2" customWidth="1"/>
    <col min="8706" max="8706" width="24.85546875" style="2" customWidth="1"/>
    <col min="8707" max="8707" width="12.5703125" style="2" customWidth="1"/>
    <col min="8708" max="8708" width="9.5703125" style="2" customWidth="1"/>
    <col min="8709" max="8709" width="6.140625" style="2" customWidth="1"/>
    <col min="8710" max="8710" width="6.85546875" style="2" customWidth="1"/>
    <col min="8711" max="8711" width="9.85546875" style="2" customWidth="1"/>
    <col min="8712" max="8712" width="5.5703125" style="2" customWidth="1"/>
    <col min="8713" max="8713" width="16.140625" style="2" customWidth="1"/>
    <col min="8714" max="8714" width="13.28515625" style="2" customWidth="1"/>
    <col min="8715" max="8715" width="10.7109375" style="2" customWidth="1"/>
    <col min="8716" max="8716" width="2.5703125" style="2" customWidth="1"/>
    <col min="8717" max="8717" width="7.85546875" style="2" customWidth="1"/>
    <col min="8718" max="8718" width="2.42578125" style="2" customWidth="1"/>
    <col min="8719" max="8720" width="8" style="2" customWidth="1"/>
    <col min="8721" max="8721" width="7.140625" style="2" customWidth="1"/>
    <col min="8722" max="8722" width="8.42578125" style="2" customWidth="1"/>
    <col min="8723" max="8723" width="7.85546875" style="2" customWidth="1"/>
    <col min="8724" max="8724" width="8.140625" style="2" customWidth="1"/>
    <col min="8725" max="8726" width="9.140625" style="2"/>
    <col min="8727" max="8727" width="7.7109375" style="2" customWidth="1"/>
    <col min="8728" max="8728" width="1" style="2" customWidth="1"/>
    <col min="8729" max="8960" width="9.140625" style="2"/>
    <col min="8961" max="8961" width="5.42578125" style="2" customWidth="1"/>
    <col min="8962" max="8962" width="24.85546875" style="2" customWidth="1"/>
    <col min="8963" max="8963" width="12.5703125" style="2" customWidth="1"/>
    <col min="8964" max="8964" width="9.5703125" style="2" customWidth="1"/>
    <col min="8965" max="8965" width="6.140625" style="2" customWidth="1"/>
    <col min="8966" max="8966" width="6.85546875" style="2" customWidth="1"/>
    <col min="8967" max="8967" width="9.85546875" style="2" customWidth="1"/>
    <col min="8968" max="8968" width="5.5703125" style="2" customWidth="1"/>
    <col min="8969" max="8969" width="16.140625" style="2" customWidth="1"/>
    <col min="8970" max="8970" width="13.28515625" style="2" customWidth="1"/>
    <col min="8971" max="8971" width="10.7109375" style="2" customWidth="1"/>
    <col min="8972" max="8972" width="2.5703125" style="2" customWidth="1"/>
    <col min="8973" max="8973" width="7.85546875" style="2" customWidth="1"/>
    <col min="8974" max="8974" width="2.42578125" style="2" customWidth="1"/>
    <col min="8975" max="8976" width="8" style="2" customWidth="1"/>
    <col min="8977" max="8977" width="7.140625" style="2" customWidth="1"/>
    <col min="8978" max="8978" width="8.42578125" style="2" customWidth="1"/>
    <col min="8979" max="8979" width="7.85546875" style="2" customWidth="1"/>
    <col min="8980" max="8980" width="8.140625" style="2" customWidth="1"/>
    <col min="8981" max="8982" width="9.140625" style="2"/>
    <col min="8983" max="8983" width="7.7109375" style="2" customWidth="1"/>
    <col min="8984" max="8984" width="1" style="2" customWidth="1"/>
    <col min="8985" max="9216" width="9.140625" style="2"/>
    <col min="9217" max="9217" width="5.42578125" style="2" customWidth="1"/>
    <col min="9218" max="9218" width="24.85546875" style="2" customWidth="1"/>
    <col min="9219" max="9219" width="12.5703125" style="2" customWidth="1"/>
    <col min="9220" max="9220" width="9.5703125" style="2" customWidth="1"/>
    <col min="9221" max="9221" width="6.140625" style="2" customWidth="1"/>
    <col min="9222" max="9222" width="6.85546875" style="2" customWidth="1"/>
    <col min="9223" max="9223" width="9.85546875" style="2" customWidth="1"/>
    <col min="9224" max="9224" width="5.5703125" style="2" customWidth="1"/>
    <col min="9225" max="9225" width="16.140625" style="2" customWidth="1"/>
    <col min="9226" max="9226" width="13.28515625" style="2" customWidth="1"/>
    <col min="9227" max="9227" width="10.7109375" style="2" customWidth="1"/>
    <col min="9228" max="9228" width="2.5703125" style="2" customWidth="1"/>
    <col min="9229" max="9229" width="7.85546875" style="2" customWidth="1"/>
    <col min="9230" max="9230" width="2.42578125" style="2" customWidth="1"/>
    <col min="9231" max="9232" width="8" style="2" customWidth="1"/>
    <col min="9233" max="9233" width="7.140625" style="2" customWidth="1"/>
    <col min="9234" max="9234" width="8.42578125" style="2" customWidth="1"/>
    <col min="9235" max="9235" width="7.85546875" style="2" customWidth="1"/>
    <col min="9236" max="9236" width="8.140625" style="2" customWidth="1"/>
    <col min="9237" max="9238" width="9.140625" style="2"/>
    <col min="9239" max="9239" width="7.7109375" style="2" customWidth="1"/>
    <col min="9240" max="9240" width="1" style="2" customWidth="1"/>
    <col min="9241" max="9472" width="9.140625" style="2"/>
    <col min="9473" max="9473" width="5.42578125" style="2" customWidth="1"/>
    <col min="9474" max="9474" width="24.85546875" style="2" customWidth="1"/>
    <col min="9475" max="9475" width="12.5703125" style="2" customWidth="1"/>
    <col min="9476" max="9476" width="9.5703125" style="2" customWidth="1"/>
    <col min="9477" max="9477" width="6.140625" style="2" customWidth="1"/>
    <col min="9478" max="9478" width="6.85546875" style="2" customWidth="1"/>
    <col min="9479" max="9479" width="9.85546875" style="2" customWidth="1"/>
    <col min="9480" max="9480" width="5.5703125" style="2" customWidth="1"/>
    <col min="9481" max="9481" width="16.140625" style="2" customWidth="1"/>
    <col min="9482" max="9482" width="13.28515625" style="2" customWidth="1"/>
    <col min="9483" max="9483" width="10.7109375" style="2" customWidth="1"/>
    <col min="9484" max="9484" width="2.5703125" style="2" customWidth="1"/>
    <col min="9485" max="9485" width="7.85546875" style="2" customWidth="1"/>
    <col min="9486" max="9486" width="2.42578125" style="2" customWidth="1"/>
    <col min="9487" max="9488" width="8" style="2" customWidth="1"/>
    <col min="9489" max="9489" width="7.140625" style="2" customWidth="1"/>
    <col min="9490" max="9490" width="8.42578125" style="2" customWidth="1"/>
    <col min="9491" max="9491" width="7.85546875" style="2" customWidth="1"/>
    <col min="9492" max="9492" width="8.140625" style="2" customWidth="1"/>
    <col min="9493" max="9494" width="9.140625" style="2"/>
    <col min="9495" max="9495" width="7.7109375" style="2" customWidth="1"/>
    <col min="9496" max="9496" width="1" style="2" customWidth="1"/>
    <col min="9497" max="9728" width="9.140625" style="2"/>
    <col min="9729" max="9729" width="5.42578125" style="2" customWidth="1"/>
    <col min="9730" max="9730" width="24.85546875" style="2" customWidth="1"/>
    <col min="9731" max="9731" width="12.5703125" style="2" customWidth="1"/>
    <col min="9732" max="9732" width="9.5703125" style="2" customWidth="1"/>
    <col min="9733" max="9733" width="6.140625" style="2" customWidth="1"/>
    <col min="9734" max="9734" width="6.85546875" style="2" customWidth="1"/>
    <col min="9735" max="9735" width="9.85546875" style="2" customWidth="1"/>
    <col min="9736" max="9736" width="5.5703125" style="2" customWidth="1"/>
    <col min="9737" max="9737" width="16.140625" style="2" customWidth="1"/>
    <col min="9738" max="9738" width="13.28515625" style="2" customWidth="1"/>
    <col min="9739" max="9739" width="10.7109375" style="2" customWidth="1"/>
    <col min="9740" max="9740" width="2.5703125" style="2" customWidth="1"/>
    <col min="9741" max="9741" width="7.85546875" style="2" customWidth="1"/>
    <col min="9742" max="9742" width="2.42578125" style="2" customWidth="1"/>
    <col min="9743" max="9744" width="8" style="2" customWidth="1"/>
    <col min="9745" max="9745" width="7.140625" style="2" customWidth="1"/>
    <col min="9746" max="9746" width="8.42578125" style="2" customWidth="1"/>
    <col min="9747" max="9747" width="7.85546875" style="2" customWidth="1"/>
    <col min="9748" max="9748" width="8.140625" style="2" customWidth="1"/>
    <col min="9749" max="9750" width="9.140625" style="2"/>
    <col min="9751" max="9751" width="7.7109375" style="2" customWidth="1"/>
    <col min="9752" max="9752" width="1" style="2" customWidth="1"/>
    <col min="9753" max="9984" width="9.140625" style="2"/>
    <col min="9985" max="9985" width="5.42578125" style="2" customWidth="1"/>
    <col min="9986" max="9986" width="24.85546875" style="2" customWidth="1"/>
    <col min="9987" max="9987" width="12.5703125" style="2" customWidth="1"/>
    <col min="9988" max="9988" width="9.5703125" style="2" customWidth="1"/>
    <col min="9989" max="9989" width="6.140625" style="2" customWidth="1"/>
    <col min="9990" max="9990" width="6.85546875" style="2" customWidth="1"/>
    <col min="9991" max="9991" width="9.85546875" style="2" customWidth="1"/>
    <col min="9992" max="9992" width="5.5703125" style="2" customWidth="1"/>
    <col min="9993" max="9993" width="16.140625" style="2" customWidth="1"/>
    <col min="9994" max="9994" width="13.28515625" style="2" customWidth="1"/>
    <col min="9995" max="9995" width="10.7109375" style="2" customWidth="1"/>
    <col min="9996" max="9996" width="2.5703125" style="2" customWidth="1"/>
    <col min="9997" max="9997" width="7.85546875" style="2" customWidth="1"/>
    <col min="9998" max="9998" width="2.42578125" style="2" customWidth="1"/>
    <col min="9999" max="10000" width="8" style="2" customWidth="1"/>
    <col min="10001" max="10001" width="7.140625" style="2" customWidth="1"/>
    <col min="10002" max="10002" width="8.42578125" style="2" customWidth="1"/>
    <col min="10003" max="10003" width="7.85546875" style="2" customWidth="1"/>
    <col min="10004" max="10004" width="8.140625" style="2" customWidth="1"/>
    <col min="10005" max="10006" width="9.140625" style="2"/>
    <col min="10007" max="10007" width="7.7109375" style="2" customWidth="1"/>
    <col min="10008" max="10008" width="1" style="2" customWidth="1"/>
    <col min="10009" max="10240" width="9.140625" style="2"/>
    <col min="10241" max="10241" width="5.42578125" style="2" customWidth="1"/>
    <col min="10242" max="10242" width="24.85546875" style="2" customWidth="1"/>
    <col min="10243" max="10243" width="12.5703125" style="2" customWidth="1"/>
    <col min="10244" max="10244" width="9.5703125" style="2" customWidth="1"/>
    <col min="10245" max="10245" width="6.140625" style="2" customWidth="1"/>
    <col min="10246" max="10246" width="6.85546875" style="2" customWidth="1"/>
    <col min="10247" max="10247" width="9.85546875" style="2" customWidth="1"/>
    <col min="10248" max="10248" width="5.5703125" style="2" customWidth="1"/>
    <col min="10249" max="10249" width="16.140625" style="2" customWidth="1"/>
    <col min="10250" max="10250" width="13.28515625" style="2" customWidth="1"/>
    <col min="10251" max="10251" width="10.7109375" style="2" customWidth="1"/>
    <col min="10252" max="10252" width="2.5703125" style="2" customWidth="1"/>
    <col min="10253" max="10253" width="7.85546875" style="2" customWidth="1"/>
    <col min="10254" max="10254" width="2.42578125" style="2" customWidth="1"/>
    <col min="10255" max="10256" width="8" style="2" customWidth="1"/>
    <col min="10257" max="10257" width="7.140625" style="2" customWidth="1"/>
    <col min="10258" max="10258" width="8.42578125" style="2" customWidth="1"/>
    <col min="10259" max="10259" width="7.85546875" style="2" customWidth="1"/>
    <col min="10260" max="10260" width="8.140625" style="2" customWidth="1"/>
    <col min="10261" max="10262" width="9.140625" style="2"/>
    <col min="10263" max="10263" width="7.7109375" style="2" customWidth="1"/>
    <col min="10264" max="10264" width="1" style="2" customWidth="1"/>
    <col min="10265" max="10496" width="9.140625" style="2"/>
    <col min="10497" max="10497" width="5.42578125" style="2" customWidth="1"/>
    <col min="10498" max="10498" width="24.85546875" style="2" customWidth="1"/>
    <col min="10499" max="10499" width="12.5703125" style="2" customWidth="1"/>
    <col min="10500" max="10500" width="9.5703125" style="2" customWidth="1"/>
    <col min="10501" max="10501" width="6.140625" style="2" customWidth="1"/>
    <col min="10502" max="10502" width="6.85546875" style="2" customWidth="1"/>
    <col min="10503" max="10503" width="9.85546875" style="2" customWidth="1"/>
    <col min="10504" max="10504" width="5.5703125" style="2" customWidth="1"/>
    <col min="10505" max="10505" width="16.140625" style="2" customWidth="1"/>
    <col min="10506" max="10506" width="13.28515625" style="2" customWidth="1"/>
    <col min="10507" max="10507" width="10.7109375" style="2" customWidth="1"/>
    <col min="10508" max="10508" width="2.5703125" style="2" customWidth="1"/>
    <col min="10509" max="10509" width="7.85546875" style="2" customWidth="1"/>
    <col min="10510" max="10510" width="2.42578125" style="2" customWidth="1"/>
    <col min="10511" max="10512" width="8" style="2" customWidth="1"/>
    <col min="10513" max="10513" width="7.140625" style="2" customWidth="1"/>
    <col min="10514" max="10514" width="8.42578125" style="2" customWidth="1"/>
    <col min="10515" max="10515" width="7.85546875" style="2" customWidth="1"/>
    <col min="10516" max="10516" width="8.140625" style="2" customWidth="1"/>
    <col min="10517" max="10518" width="9.140625" style="2"/>
    <col min="10519" max="10519" width="7.7109375" style="2" customWidth="1"/>
    <col min="10520" max="10520" width="1" style="2" customWidth="1"/>
    <col min="10521" max="10752" width="9.140625" style="2"/>
    <col min="10753" max="10753" width="5.42578125" style="2" customWidth="1"/>
    <col min="10754" max="10754" width="24.85546875" style="2" customWidth="1"/>
    <col min="10755" max="10755" width="12.5703125" style="2" customWidth="1"/>
    <col min="10756" max="10756" width="9.5703125" style="2" customWidth="1"/>
    <col min="10757" max="10757" width="6.140625" style="2" customWidth="1"/>
    <col min="10758" max="10758" width="6.85546875" style="2" customWidth="1"/>
    <col min="10759" max="10759" width="9.85546875" style="2" customWidth="1"/>
    <col min="10760" max="10760" width="5.5703125" style="2" customWidth="1"/>
    <col min="10761" max="10761" width="16.140625" style="2" customWidth="1"/>
    <col min="10762" max="10762" width="13.28515625" style="2" customWidth="1"/>
    <col min="10763" max="10763" width="10.7109375" style="2" customWidth="1"/>
    <col min="10764" max="10764" width="2.5703125" style="2" customWidth="1"/>
    <col min="10765" max="10765" width="7.85546875" style="2" customWidth="1"/>
    <col min="10766" max="10766" width="2.42578125" style="2" customWidth="1"/>
    <col min="10767" max="10768" width="8" style="2" customWidth="1"/>
    <col min="10769" max="10769" width="7.140625" style="2" customWidth="1"/>
    <col min="10770" max="10770" width="8.42578125" style="2" customWidth="1"/>
    <col min="10771" max="10771" width="7.85546875" style="2" customWidth="1"/>
    <col min="10772" max="10772" width="8.140625" style="2" customWidth="1"/>
    <col min="10773" max="10774" width="9.140625" style="2"/>
    <col min="10775" max="10775" width="7.7109375" style="2" customWidth="1"/>
    <col min="10776" max="10776" width="1" style="2" customWidth="1"/>
    <col min="10777" max="11008" width="9.140625" style="2"/>
    <col min="11009" max="11009" width="5.42578125" style="2" customWidth="1"/>
    <col min="11010" max="11010" width="24.85546875" style="2" customWidth="1"/>
    <col min="11011" max="11011" width="12.5703125" style="2" customWidth="1"/>
    <col min="11012" max="11012" width="9.5703125" style="2" customWidth="1"/>
    <col min="11013" max="11013" width="6.140625" style="2" customWidth="1"/>
    <col min="11014" max="11014" width="6.85546875" style="2" customWidth="1"/>
    <col min="11015" max="11015" width="9.85546875" style="2" customWidth="1"/>
    <col min="11016" max="11016" width="5.5703125" style="2" customWidth="1"/>
    <col min="11017" max="11017" width="16.140625" style="2" customWidth="1"/>
    <col min="11018" max="11018" width="13.28515625" style="2" customWidth="1"/>
    <col min="11019" max="11019" width="10.7109375" style="2" customWidth="1"/>
    <col min="11020" max="11020" width="2.5703125" style="2" customWidth="1"/>
    <col min="11021" max="11021" width="7.85546875" style="2" customWidth="1"/>
    <col min="11022" max="11022" width="2.42578125" style="2" customWidth="1"/>
    <col min="11023" max="11024" width="8" style="2" customWidth="1"/>
    <col min="11025" max="11025" width="7.140625" style="2" customWidth="1"/>
    <col min="11026" max="11026" width="8.42578125" style="2" customWidth="1"/>
    <col min="11027" max="11027" width="7.85546875" style="2" customWidth="1"/>
    <col min="11028" max="11028" width="8.140625" style="2" customWidth="1"/>
    <col min="11029" max="11030" width="9.140625" style="2"/>
    <col min="11031" max="11031" width="7.7109375" style="2" customWidth="1"/>
    <col min="11032" max="11032" width="1" style="2" customWidth="1"/>
    <col min="11033" max="11264" width="9.140625" style="2"/>
    <col min="11265" max="11265" width="5.42578125" style="2" customWidth="1"/>
    <col min="11266" max="11266" width="24.85546875" style="2" customWidth="1"/>
    <col min="11267" max="11267" width="12.5703125" style="2" customWidth="1"/>
    <col min="11268" max="11268" width="9.5703125" style="2" customWidth="1"/>
    <col min="11269" max="11269" width="6.140625" style="2" customWidth="1"/>
    <col min="11270" max="11270" width="6.85546875" style="2" customWidth="1"/>
    <col min="11271" max="11271" width="9.85546875" style="2" customWidth="1"/>
    <col min="11272" max="11272" width="5.5703125" style="2" customWidth="1"/>
    <col min="11273" max="11273" width="16.140625" style="2" customWidth="1"/>
    <col min="11274" max="11274" width="13.28515625" style="2" customWidth="1"/>
    <col min="11275" max="11275" width="10.7109375" style="2" customWidth="1"/>
    <col min="11276" max="11276" width="2.5703125" style="2" customWidth="1"/>
    <col min="11277" max="11277" width="7.85546875" style="2" customWidth="1"/>
    <col min="11278" max="11278" width="2.42578125" style="2" customWidth="1"/>
    <col min="11279" max="11280" width="8" style="2" customWidth="1"/>
    <col min="11281" max="11281" width="7.140625" style="2" customWidth="1"/>
    <col min="11282" max="11282" width="8.42578125" style="2" customWidth="1"/>
    <col min="11283" max="11283" width="7.85546875" style="2" customWidth="1"/>
    <col min="11284" max="11284" width="8.140625" style="2" customWidth="1"/>
    <col min="11285" max="11286" width="9.140625" style="2"/>
    <col min="11287" max="11287" width="7.7109375" style="2" customWidth="1"/>
    <col min="11288" max="11288" width="1" style="2" customWidth="1"/>
    <col min="11289" max="11520" width="9.140625" style="2"/>
    <col min="11521" max="11521" width="5.42578125" style="2" customWidth="1"/>
    <col min="11522" max="11522" width="24.85546875" style="2" customWidth="1"/>
    <col min="11523" max="11523" width="12.5703125" style="2" customWidth="1"/>
    <col min="11524" max="11524" width="9.5703125" style="2" customWidth="1"/>
    <col min="11525" max="11525" width="6.140625" style="2" customWidth="1"/>
    <col min="11526" max="11526" width="6.85546875" style="2" customWidth="1"/>
    <col min="11527" max="11527" width="9.85546875" style="2" customWidth="1"/>
    <col min="11528" max="11528" width="5.5703125" style="2" customWidth="1"/>
    <col min="11529" max="11529" width="16.140625" style="2" customWidth="1"/>
    <col min="11530" max="11530" width="13.28515625" style="2" customWidth="1"/>
    <col min="11531" max="11531" width="10.7109375" style="2" customWidth="1"/>
    <col min="11532" max="11532" width="2.5703125" style="2" customWidth="1"/>
    <col min="11533" max="11533" width="7.85546875" style="2" customWidth="1"/>
    <col min="11534" max="11534" width="2.42578125" style="2" customWidth="1"/>
    <col min="11535" max="11536" width="8" style="2" customWidth="1"/>
    <col min="11537" max="11537" width="7.140625" style="2" customWidth="1"/>
    <col min="11538" max="11538" width="8.42578125" style="2" customWidth="1"/>
    <col min="11539" max="11539" width="7.85546875" style="2" customWidth="1"/>
    <col min="11540" max="11540" width="8.140625" style="2" customWidth="1"/>
    <col min="11541" max="11542" width="9.140625" style="2"/>
    <col min="11543" max="11543" width="7.7109375" style="2" customWidth="1"/>
    <col min="11544" max="11544" width="1" style="2" customWidth="1"/>
    <col min="11545" max="11776" width="9.140625" style="2"/>
    <col min="11777" max="11777" width="5.42578125" style="2" customWidth="1"/>
    <col min="11778" max="11778" width="24.85546875" style="2" customWidth="1"/>
    <col min="11779" max="11779" width="12.5703125" style="2" customWidth="1"/>
    <col min="11780" max="11780" width="9.5703125" style="2" customWidth="1"/>
    <col min="11781" max="11781" width="6.140625" style="2" customWidth="1"/>
    <col min="11782" max="11782" width="6.85546875" style="2" customWidth="1"/>
    <col min="11783" max="11783" width="9.85546875" style="2" customWidth="1"/>
    <col min="11784" max="11784" width="5.5703125" style="2" customWidth="1"/>
    <col min="11785" max="11785" width="16.140625" style="2" customWidth="1"/>
    <col min="11786" max="11786" width="13.28515625" style="2" customWidth="1"/>
    <col min="11787" max="11787" width="10.7109375" style="2" customWidth="1"/>
    <col min="11788" max="11788" width="2.5703125" style="2" customWidth="1"/>
    <col min="11789" max="11789" width="7.85546875" style="2" customWidth="1"/>
    <col min="11790" max="11790" width="2.42578125" style="2" customWidth="1"/>
    <col min="11791" max="11792" width="8" style="2" customWidth="1"/>
    <col min="11793" max="11793" width="7.140625" style="2" customWidth="1"/>
    <col min="11794" max="11794" width="8.42578125" style="2" customWidth="1"/>
    <col min="11795" max="11795" width="7.85546875" style="2" customWidth="1"/>
    <col min="11796" max="11796" width="8.140625" style="2" customWidth="1"/>
    <col min="11797" max="11798" width="9.140625" style="2"/>
    <col min="11799" max="11799" width="7.7109375" style="2" customWidth="1"/>
    <col min="11800" max="11800" width="1" style="2" customWidth="1"/>
    <col min="11801" max="12032" width="9.140625" style="2"/>
    <col min="12033" max="12033" width="5.42578125" style="2" customWidth="1"/>
    <col min="12034" max="12034" width="24.85546875" style="2" customWidth="1"/>
    <col min="12035" max="12035" width="12.5703125" style="2" customWidth="1"/>
    <col min="12036" max="12036" width="9.5703125" style="2" customWidth="1"/>
    <col min="12037" max="12037" width="6.140625" style="2" customWidth="1"/>
    <col min="12038" max="12038" width="6.85546875" style="2" customWidth="1"/>
    <col min="12039" max="12039" width="9.85546875" style="2" customWidth="1"/>
    <col min="12040" max="12040" width="5.5703125" style="2" customWidth="1"/>
    <col min="12041" max="12041" width="16.140625" style="2" customWidth="1"/>
    <col min="12042" max="12042" width="13.28515625" style="2" customWidth="1"/>
    <col min="12043" max="12043" width="10.7109375" style="2" customWidth="1"/>
    <col min="12044" max="12044" width="2.5703125" style="2" customWidth="1"/>
    <col min="12045" max="12045" width="7.85546875" style="2" customWidth="1"/>
    <col min="12046" max="12046" width="2.42578125" style="2" customWidth="1"/>
    <col min="12047" max="12048" width="8" style="2" customWidth="1"/>
    <col min="12049" max="12049" width="7.140625" style="2" customWidth="1"/>
    <col min="12050" max="12050" width="8.42578125" style="2" customWidth="1"/>
    <col min="12051" max="12051" width="7.85546875" style="2" customWidth="1"/>
    <col min="12052" max="12052" width="8.140625" style="2" customWidth="1"/>
    <col min="12053" max="12054" width="9.140625" style="2"/>
    <col min="12055" max="12055" width="7.7109375" style="2" customWidth="1"/>
    <col min="12056" max="12056" width="1" style="2" customWidth="1"/>
    <col min="12057" max="12288" width="9.140625" style="2"/>
    <col min="12289" max="12289" width="5.42578125" style="2" customWidth="1"/>
    <col min="12290" max="12290" width="24.85546875" style="2" customWidth="1"/>
    <col min="12291" max="12291" width="12.5703125" style="2" customWidth="1"/>
    <col min="12292" max="12292" width="9.5703125" style="2" customWidth="1"/>
    <col min="12293" max="12293" width="6.140625" style="2" customWidth="1"/>
    <col min="12294" max="12294" width="6.85546875" style="2" customWidth="1"/>
    <col min="12295" max="12295" width="9.85546875" style="2" customWidth="1"/>
    <col min="12296" max="12296" width="5.5703125" style="2" customWidth="1"/>
    <col min="12297" max="12297" width="16.140625" style="2" customWidth="1"/>
    <col min="12298" max="12298" width="13.28515625" style="2" customWidth="1"/>
    <col min="12299" max="12299" width="10.7109375" style="2" customWidth="1"/>
    <col min="12300" max="12300" width="2.5703125" style="2" customWidth="1"/>
    <col min="12301" max="12301" width="7.85546875" style="2" customWidth="1"/>
    <col min="12302" max="12302" width="2.42578125" style="2" customWidth="1"/>
    <col min="12303" max="12304" width="8" style="2" customWidth="1"/>
    <col min="12305" max="12305" width="7.140625" style="2" customWidth="1"/>
    <col min="12306" max="12306" width="8.42578125" style="2" customWidth="1"/>
    <col min="12307" max="12307" width="7.85546875" style="2" customWidth="1"/>
    <col min="12308" max="12308" width="8.140625" style="2" customWidth="1"/>
    <col min="12309" max="12310" width="9.140625" style="2"/>
    <col min="12311" max="12311" width="7.7109375" style="2" customWidth="1"/>
    <col min="12312" max="12312" width="1" style="2" customWidth="1"/>
    <col min="12313" max="12544" width="9.140625" style="2"/>
    <col min="12545" max="12545" width="5.42578125" style="2" customWidth="1"/>
    <col min="12546" max="12546" width="24.85546875" style="2" customWidth="1"/>
    <col min="12547" max="12547" width="12.5703125" style="2" customWidth="1"/>
    <col min="12548" max="12548" width="9.5703125" style="2" customWidth="1"/>
    <col min="12549" max="12549" width="6.140625" style="2" customWidth="1"/>
    <col min="12550" max="12550" width="6.85546875" style="2" customWidth="1"/>
    <col min="12551" max="12551" width="9.85546875" style="2" customWidth="1"/>
    <col min="12552" max="12552" width="5.5703125" style="2" customWidth="1"/>
    <col min="12553" max="12553" width="16.140625" style="2" customWidth="1"/>
    <col min="12554" max="12554" width="13.28515625" style="2" customWidth="1"/>
    <col min="12555" max="12555" width="10.7109375" style="2" customWidth="1"/>
    <col min="12556" max="12556" width="2.5703125" style="2" customWidth="1"/>
    <col min="12557" max="12557" width="7.85546875" style="2" customWidth="1"/>
    <col min="12558" max="12558" width="2.42578125" style="2" customWidth="1"/>
    <col min="12559" max="12560" width="8" style="2" customWidth="1"/>
    <col min="12561" max="12561" width="7.140625" style="2" customWidth="1"/>
    <col min="12562" max="12562" width="8.42578125" style="2" customWidth="1"/>
    <col min="12563" max="12563" width="7.85546875" style="2" customWidth="1"/>
    <col min="12564" max="12564" width="8.140625" style="2" customWidth="1"/>
    <col min="12565" max="12566" width="9.140625" style="2"/>
    <col min="12567" max="12567" width="7.7109375" style="2" customWidth="1"/>
    <col min="12568" max="12568" width="1" style="2" customWidth="1"/>
    <col min="12569" max="12800" width="9.140625" style="2"/>
    <col min="12801" max="12801" width="5.42578125" style="2" customWidth="1"/>
    <col min="12802" max="12802" width="24.85546875" style="2" customWidth="1"/>
    <col min="12803" max="12803" width="12.5703125" style="2" customWidth="1"/>
    <col min="12804" max="12804" width="9.5703125" style="2" customWidth="1"/>
    <col min="12805" max="12805" width="6.140625" style="2" customWidth="1"/>
    <col min="12806" max="12806" width="6.85546875" style="2" customWidth="1"/>
    <col min="12807" max="12807" width="9.85546875" style="2" customWidth="1"/>
    <col min="12808" max="12808" width="5.5703125" style="2" customWidth="1"/>
    <col min="12809" max="12809" width="16.140625" style="2" customWidth="1"/>
    <col min="12810" max="12810" width="13.28515625" style="2" customWidth="1"/>
    <col min="12811" max="12811" width="10.7109375" style="2" customWidth="1"/>
    <col min="12812" max="12812" width="2.5703125" style="2" customWidth="1"/>
    <col min="12813" max="12813" width="7.85546875" style="2" customWidth="1"/>
    <col min="12814" max="12814" width="2.42578125" style="2" customWidth="1"/>
    <col min="12815" max="12816" width="8" style="2" customWidth="1"/>
    <col min="12817" max="12817" width="7.140625" style="2" customWidth="1"/>
    <col min="12818" max="12818" width="8.42578125" style="2" customWidth="1"/>
    <col min="12819" max="12819" width="7.85546875" style="2" customWidth="1"/>
    <col min="12820" max="12820" width="8.140625" style="2" customWidth="1"/>
    <col min="12821" max="12822" width="9.140625" style="2"/>
    <col min="12823" max="12823" width="7.7109375" style="2" customWidth="1"/>
    <col min="12824" max="12824" width="1" style="2" customWidth="1"/>
    <col min="12825" max="13056" width="9.140625" style="2"/>
    <col min="13057" max="13057" width="5.42578125" style="2" customWidth="1"/>
    <col min="13058" max="13058" width="24.85546875" style="2" customWidth="1"/>
    <col min="13059" max="13059" width="12.5703125" style="2" customWidth="1"/>
    <col min="13060" max="13060" width="9.5703125" style="2" customWidth="1"/>
    <col min="13061" max="13061" width="6.140625" style="2" customWidth="1"/>
    <col min="13062" max="13062" width="6.85546875" style="2" customWidth="1"/>
    <col min="13063" max="13063" width="9.85546875" style="2" customWidth="1"/>
    <col min="13064" max="13064" width="5.5703125" style="2" customWidth="1"/>
    <col min="13065" max="13065" width="16.140625" style="2" customWidth="1"/>
    <col min="13066" max="13066" width="13.28515625" style="2" customWidth="1"/>
    <col min="13067" max="13067" width="10.7109375" style="2" customWidth="1"/>
    <col min="13068" max="13068" width="2.5703125" style="2" customWidth="1"/>
    <col min="13069" max="13069" width="7.85546875" style="2" customWidth="1"/>
    <col min="13070" max="13070" width="2.42578125" style="2" customWidth="1"/>
    <col min="13071" max="13072" width="8" style="2" customWidth="1"/>
    <col min="13073" max="13073" width="7.140625" style="2" customWidth="1"/>
    <col min="13074" max="13074" width="8.42578125" style="2" customWidth="1"/>
    <col min="13075" max="13075" width="7.85546875" style="2" customWidth="1"/>
    <col min="13076" max="13076" width="8.140625" style="2" customWidth="1"/>
    <col min="13077" max="13078" width="9.140625" style="2"/>
    <col min="13079" max="13079" width="7.7109375" style="2" customWidth="1"/>
    <col min="13080" max="13080" width="1" style="2" customWidth="1"/>
    <col min="13081" max="13312" width="9.140625" style="2"/>
    <col min="13313" max="13313" width="5.42578125" style="2" customWidth="1"/>
    <col min="13314" max="13314" width="24.85546875" style="2" customWidth="1"/>
    <col min="13315" max="13315" width="12.5703125" style="2" customWidth="1"/>
    <col min="13316" max="13316" width="9.5703125" style="2" customWidth="1"/>
    <col min="13317" max="13317" width="6.140625" style="2" customWidth="1"/>
    <col min="13318" max="13318" width="6.85546875" style="2" customWidth="1"/>
    <col min="13319" max="13319" width="9.85546875" style="2" customWidth="1"/>
    <col min="13320" max="13320" width="5.5703125" style="2" customWidth="1"/>
    <col min="13321" max="13321" width="16.140625" style="2" customWidth="1"/>
    <col min="13322" max="13322" width="13.28515625" style="2" customWidth="1"/>
    <col min="13323" max="13323" width="10.7109375" style="2" customWidth="1"/>
    <col min="13324" max="13324" width="2.5703125" style="2" customWidth="1"/>
    <col min="13325" max="13325" width="7.85546875" style="2" customWidth="1"/>
    <col min="13326" max="13326" width="2.42578125" style="2" customWidth="1"/>
    <col min="13327" max="13328" width="8" style="2" customWidth="1"/>
    <col min="13329" max="13329" width="7.140625" style="2" customWidth="1"/>
    <col min="13330" max="13330" width="8.42578125" style="2" customWidth="1"/>
    <col min="13331" max="13331" width="7.85546875" style="2" customWidth="1"/>
    <col min="13332" max="13332" width="8.140625" style="2" customWidth="1"/>
    <col min="13333" max="13334" width="9.140625" style="2"/>
    <col min="13335" max="13335" width="7.7109375" style="2" customWidth="1"/>
    <col min="13336" max="13336" width="1" style="2" customWidth="1"/>
    <col min="13337" max="13568" width="9.140625" style="2"/>
    <col min="13569" max="13569" width="5.42578125" style="2" customWidth="1"/>
    <col min="13570" max="13570" width="24.85546875" style="2" customWidth="1"/>
    <col min="13571" max="13571" width="12.5703125" style="2" customWidth="1"/>
    <col min="13572" max="13572" width="9.5703125" style="2" customWidth="1"/>
    <col min="13573" max="13573" width="6.140625" style="2" customWidth="1"/>
    <col min="13574" max="13574" width="6.85546875" style="2" customWidth="1"/>
    <col min="13575" max="13575" width="9.85546875" style="2" customWidth="1"/>
    <col min="13576" max="13576" width="5.5703125" style="2" customWidth="1"/>
    <col min="13577" max="13577" width="16.140625" style="2" customWidth="1"/>
    <col min="13578" max="13578" width="13.28515625" style="2" customWidth="1"/>
    <col min="13579" max="13579" width="10.7109375" style="2" customWidth="1"/>
    <col min="13580" max="13580" width="2.5703125" style="2" customWidth="1"/>
    <col min="13581" max="13581" width="7.85546875" style="2" customWidth="1"/>
    <col min="13582" max="13582" width="2.42578125" style="2" customWidth="1"/>
    <col min="13583" max="13584" width="8" style="2" customWidth="1"/>
    <col min="13585" max="13585" width="7.140625" style="2" customWidth="1"/>
    <col min="13586" max="13586" width="8.42578125" style="2" customWidth="1"/>
    <col min="13587" max="13587" width="7.85546875" style="2" customWidth="1"/>
    <col min="13588" max="13588" width="8.140625" style="2" customWidth="1"/>
    <col min="13589" max="13590" width="9.140625" style="2"/>
    <col min="13591" max="13591" width="7.7109375" style="2" customWidth="1"/>
    <col min="13592" max="13592" width="1" style="2" customWidth="1"/>
    <col min="13593" max="13824" width="9.140625" style="2"/>
    <col min="13825" max="13825" width="5.42578125" style="2" customWidth="1"/>
    <col min="13826" max="13826" width="24.85546875" style="2" customWidth="1"/>
    <col min="13827" max="13827" width="12.5703125" style="2" customWidth="1"/>
    <col min="13828" max="13828" width="9.5703125" style="2" customWidth="1"/>
    <col min="13829" max="13829" width="6.140625" style="2" customWidth="1"/>
    <col min="13830" max="13830" width="6.85546875" style="2" customWidth="1"/>
    <col min="13831" max="13831" width="9.85546875" style="2" customWidth="1"/>
    <col min="13832" max="13832" width="5.5703125" style="2" customWidth="1"/>
    <col min="13833" max="13833" width="16.140625" style="2" customWidth="1"/>
    <col min="13834" max="13834" width="13.28515625" style="2" customWidth="1"/>
    <col min="13835" max="13835" width="10.7109375" style="2" customWidth="1"/>
    <col min="13836" max="13836" width="2.5703125" style="2" customWidth="1"/>
    <col min="13837" max="13837" width="7.85546875" style="2" customWidth="1"/>
    <col min="13838" max="13838" width="2.42578125" style="2" customWidth="1"/>
    <col min="13839" max="13840" width="8" style="2" customWidth="1"/>
    <col min="13841" max="13841" width="7.140625" style="2" customWidth="1"/>
    <col min="13842" max="13842" width="8.42578125" style="2" customWidth="1"/>
    <col min="13843" max="13843" width="7.85546875" style="2" customWidth="1"/>
    <col min="13844" max="13844" width="8.140625" style="2" customWidth="1"/>
    <col min="13845" max="13846" width="9.140625" style="2"/>
    <col min="13847" max="13847" width="7.7109375" style="2" customWidth="1"/>
    <col min="13848" max="13848" width="1" style="2" customWidth="1"/>
    <col min="13849" max="14080" width="9.140625" style="2"/>
    <col min="14081" max="14081" width="5.42578125" style="2" customWidth="1"/>
    <col min="14082" max="14082" width="24.85546875" style="2" customWidth="1"/>
    <col min="14083" max="14083" width="12.5703125" style="2" customWidth="1"/>
    <col min="14084" max="14084" width="9.5703125" style="2" customWidth="1"/>
    <col min="14085" max="14085" width="6.140625" style="2" customWidth="1"/>
    <col min="14086" max="14086" width="6.85546875" style="2" customWidth="1"/>
    <col min="14087" max="14087" width="9.85546875" style="2" customWidth="1"/>
    <col min="14088" max="14088" width="5.5703125" style="2" customWidth="1"/>
    <col min="14089" max="14089" width="16.140625" style="2" customWidth="1"/>
    <col min="14090" max="14090" width="13.28515625" style="2" customWidth="1"/>
    <col min="14091" max="14091" width="10.7109375" style="2" customWidth="1"/>
    <col min="14092" max="14092" width="2.5703125" style="2" customWidth="1"/>
    <col min="14093" max="14093" width="7.85546875" style="2" customWidth="1"/>
    <col min="14094" max="14094" width="2.42578125" style="2" customWidth="1"/>
    <col min="14095" max="14096" width="8" style="2" customWidth="1"/>
    <col min="14097" max="14097" width="7.140625" style="2" customWidth="1"/>
    <col min="14098" max="14098" width="8.42578125" style="2" customWidth="1"/>
    <col min="14099" max="14099" width="7.85546875" style="2" customWidth="1"/>
    <col min="14100" max="14100" width="8.140625" style="2" customWidth="1"/>
    <col min="14101" max="14102" width="9.140625" style="2"/>
    <col min="14103" max="14103" width="7.7109375" style="2" customWidth="1"/>
    <col min="14104" max="14104" width="1" style="2" customWidth="1"/>
    <col min="14105" max="14336" width="9.140625" style="2"/>
    <col min="14337" max="14337" width="5.42578125" style="2" customWidth="1"/>
    <col min="14338" max="14338" width="24.85546875" style="2" customWidth="1"/>
    <col min="14339" max="14339" width="12.5703125" style="2" customWidth="1"/>
    <col min="14340" max="14340" width="9.5703125" style="2" customWidth="1"/>
    <col min="14341" max="14341" width="6.140625" style="2" customWidth="1"/>
    <col min="14342" max="14342" width="6.85546875" style="2" customWidth="1"/>
    <col min="14343" max="14343" width="9.85546875" style="2" customWidth="1"/>
    <col min="14344" max="14344" width="5.5703125" style="2" customWidth="1"/>
    <col min="14345" max="14345" width="16.140625" style="2" customWidth="1"/>
    <col min="14346" max="14346" width="13.28515625" style="2" customWidth="1"/>
    <col min="14347" max="14347" width="10.7109375" style="2" customWidth="1"/>
    <col min="14348" max="14348" width="2.5703125" style="2" customWidth="1"/>
    <col min="14349" max="14349" width="7.85546875" style="2" customWidth="1"/>
    <col min="14350" max="14350" width="2.42578125" style="2" customWidth="1"/>
    <col min="14351" max="14352" width="8" style="2" customWidth="1"/>
    <col min="14353" max="14353" width="7.140625" style="2" customWidth="1"/>
    <col min="14354" max="14354" width="8.42578125" style="2" customWidth="1"/>
    <col min="14355" max="14355" width="7.85546875" style="2" customWidth="1"/>
    <col min="14356" max="14356" width="8.140625" style="2" customWidth="1"/>
    <col min="14357" max="14358" width="9.140625" style="2"/>
    <col min="14359" max="14359" width="7.7109375" style="2" customWidth="1"/>
    <col min="14360" max="14360" width="1" style="2" customWidth="1"/>
    <col min="14361" max="14592" width="9.140625" style="2"/>
    <col min="14593" max="14593" width="5.42578125" style="2" customWidth="1"/>
    <col min="14594" max="14594" width="24.85546875" style="2" customWidth="1"/>
    <col min="14595" max="14595" width="12.5703125" style="2" customWidth="1"/>
    <col min="14596" max="14596" width="9.5703125" style="2" customWidth="1"/>
    <col min="14597" max="14597" width="6.140625" style="2" customWidth="1"/>
    <col min="14598" max="14598" width="6.85546875" style="2" customWidth="1"/>
    <col min="14599" max="14599" width="9.85546875" style="2" customWidth="1"/>
    <col min="14600" max="14600" width="5.5703125" style="2" customWidth="1"/>
    <col min="14601" max="14601" width="16.140625" style="2" customWidth="1"/>
    <col min="14602" max="14602" width="13.28515625" style="2" customWidth="1"/>
    <col min="14603" max="14603" width="10.7109375" style="2" customWidth="1"/>
    <col min="14604" max="14604" width="2.5703125" style="2" customWidth="1"/>
    <col min="14605" max="14605" width="7.85546875" style="2" customWidth="1"/>
    <col min="14606" max="14606" width="2.42578125" style="2" customWidth="1"/>
    <col min="14607" max="14608" width="8" style="2" customWidth="1"/>
    <col min="14609" max="14609" width="7.140625" style="2" customWidth="1"/>
    <col min="14610" max="14610" width="8.42578125" style="2" customWidth="1"/>
    <col min="14611" max="14611" width="7.85546875" style="2" customWidth="1"/>
    <col min="14612" max="14612" width="8.140625" style="2" customWidth="1"/>
    <col min="14613" max="14614" width="9.140625" style="2"/>
    <col min="14615" max="14615" width="7.7109375" style="2" customWidth="1"/>
    <col min="14616" max="14616" width="1" style="2" customWidth="1"/>
    <col min="14617" max="14848" width="9.140625" style="2"/>
    <col min="14849" max="14849" width="5.42578125" style="2" customWidth="1"/>
    <col min="14850" max="14850" width="24.85546875" style="2" customWidth="1"/>
    <col min="14851" max="14851" width="12.5703125" style="2" customWidth="1"/>
    <col min="14852" max="14852" width="9.5703125" style="2" customWidth="1"/>
    <col min="14853" max="14853" width="6.140625" style="2" customWidth="1"/>
    <col min="14854" max="14854" width="6.85546875" style="2" customWidth="1"/>
    <col min="14855" max="14855" width="9.85546875" style="2" customWidth="1"/>
    <col min="14856" max="14856" width="5.5703125" style="2" customWidth="1"/>
    <col min="14857" max="14857" width="16.140625" style="2" customWidth="1"/>
    <col min="14858" max="14858" width="13.28515625" style="2" customWidth="1"/>
    <col min="14859" max="14859" width="10.7109375" style="2" customWidth="1"/>
    <col min="14860" max="14860" width="2.5703125" style="2" customWidth="1"/>
    <col min="14861" max="14861" width="7.85546875" style="2" customWidth="1"/>
    <col min="14862" max="14862" width="2.42578125" style="2" customWidth="1"/>
    <col min="14863" max="14864" width="8" style="2" customWidth="1"/>
    <col min="14865" max="14865" width="7.140625" style="2" customWidth="1"/>
    <col min="14866" max="14866" width="8.42578125" style="2" customWidth="1"/>
    <col min="14867" max="14867" width="7.85546875" style="2" customWidth="1"/>
    <col min="14868" max="14868" width="8.140625" style="2" customWidth="1"/>
    <col min="14869" max="14870" width="9.140625" style="2"/>
    <col min="14871" max="14871" width="7.7109375" style="2" customWidth="1"/>
    <col min="14872" max="14872" width="1" style="2" customWidth="1"/>
    <col min="14873" max="15104" width="9.140625" style="2"/>
    <col min="15105" max="15105" width="5.42578125" style="2" customWidth="1"/>
    <col min="15106" max="15106" width="24.85546875" style="2" customWidth="1"/>
    <col min="15107" max="15107" width="12.5703125" style="2" customWidth="1"/>
    <col min="15108" max="15108" width="9.5703125" style="2" customWidth="1"/>
    <col min="15109" max="15109" width="6.140625" style="2" customWidth="1"/>
    <col min="15110" max="15110" width="6.85546875" style="2" customWidth="1"/>
    <col min="15111" max="15111" width="9.85546875" style="2" customWidth="1"/>
    <col min="15112" max="15112" width="5.5703125" style="2" customWidth="1"/>
    <col min="15113" max="15113" width="16.140625" style="2" customWidth="1"/>
    <col min="15114" max="15114" width="13.28515625" style="2" customWidth="1"/>
    <col min="15115" max="15115" width="10.7109375" style="2" customWidth="1"/>
    <col min="15116" max="15116" width="2.5703125" style="2" customWidth="1"/>
    <col min="15117" max="15117" width="7.85546875" style="2" customWidth="1"/>
    <col min="15118" max="15118" width="2.42578125" style="2" customWidth="1"/>
    <col min="15119" max="15120" width="8" style="2" customWidth="1"/>
    <col min="15121" max="15121" width="7.140625" style="2" customWidth="1"/>
    <col min="15122" max="15122" width="8.42578125" style="2" customWidth="1"/>
    <col min="15123" max="15123" width="7.85546875" style="2" customWidth="1"/>
    <col min="15124" max="15124" width="8.140625" style="2" customWidth="1"/>
    <col min="15125" max="15126" width="9.140625" style="2"/>
    <col min="15127" max="15127" width="7.7109375" style="2" customWidth="1"/>
    <col min="15128" max="15128" width="1" style="2" customWidth="1"/>
    <col min="15129" max="15360" width="9.140625" style="2"/>
    <col min="15361" max="15361" width="5.42578125" style="2" customWidth="1"/>
    <col min="15362" max="15362" width="24.85546875" style="2" customWidth="1"/>
    <col min="15363" max="15363" width="12.5703125" style="2" customWidth="1"/>
    <col min="15364" max="15364" width="9.5703125" style="2" customWidth="1"/>
    <col min="15365" max="15365" width="6.140625" style="2" customWidth="1"/>
    <col min="15366" max="15366" width="6.85546875" style="2" customWidth="1"/>
    <col min="15367" max="15367" width="9.85546875" style="2" customWidth="1"/>
    <col min="15368" max="15368" width="5.5703125" style="2" customWidth="1"/>
    <col min="15369" max="15369" width="16.140625" style="2" customWidth="1"/>
    <col min="15370" max="15370" width="13.28515625" style="2" customWidth="1"/>
    <col min="15371" max="15371" width="10.7109375" style="2" customWidth="1"/>
    <col min="15372" max="15372" width="2.5703125" style="2" customWidth="1"/>
    <col min="15373" max="15373" width="7.85546875" style="2" customWidth="1"/>
    <col min="15374" max="15374" width="2.42578125" style="2" customWidth="1"/>
    <col min="15375" max="15376" width="8" style="2" customWidth="1"/>
    <col min="15377" max="15377" width="7.140625" style="2" customWidth="1"/>
    <col min="15378" max="15378" width="8.42578125" style="2" customWidth="1"/>
    <col min="15379" max="15379" width="7.85546875" style="2" customWidth="1"/>
    <col min="15380" max="15380" width="8.140625" style="2" customWidth="1"/>
    <col min="15381" max="15382" width="9.140625" style="2"/>
    <col min="15383" max="15383" width="7.7109375" style="2" customWidth="1"/>
    <col min="15384" max="15384" width="1" style="2" customWidth="1"/>
    <col min="15385" max="15616" width="9.140625" style="2"/>
    <col min="15617" max="15617" width="5.42578125" style="2" customWidth="1"/>
    <col min="15618" max="15618" width="24.85546875" style="2" customWidth="1"/>
    <col min="15619" max="15619" width="12.5703125" style="2" customWidth="1"/>
    <col min="15620" max="15620" width="9.5703125" style="2" customWidth="1"/>
    <col min="15621" max="15621" width="6.140625" style="2" customWidth="1"/>
    <col min="15622" max="15622" width="6.85546875" style="2" customWidth="1"/>
    <col min="15623" max="15623" width="9.85546875" style="2" customWidth="1"/>
    <col min="15624" max="15624" width="5.5703125" style="2" customWidth="1"/>
    <col min="15625" max="15625" width="16.140625" style="2" customWidth="1"/>
    <col min="15626" max="15626" width="13.28515625" style="2" customWidth="1"/>
    <col min="15627" max="15627" width="10.7109375" style="2" customWidth="1"/>
    <col min="15628" max="15628" width="2.5703125" style="2" customWidth="1"/>
    <col min="15629" max="15629" width="7.85546875" style="2" customWidth="1"/>
    <col min="15630" max="15630" width="2.42578125" style="2" customWidth="1"/>
    <col min="15631" max="15632" width="8" style="2" customWidth="1"/>
    <col min="15633" max="15633" width="7.140625" style="2" customWidth="1"/>
    <col min="15634" max="15634" width="8.42578125" style="2" customWidth="1"/>
    <col min="15635" max="15635" width="7.85546875" style="2" customWidth="1"/>
    <col min="15636" max="15636" width="8.140625" style="2" customWidth="1"/>
    <col min="15637" max="15638" width="9.140625" style="2"/>
    <col min="15639" max="15639" width="7.7109375" style="2" customWidth="1"/>
    <col min="15640" max="15640" width="1" style="2" customWidth="1"/>
    <col min="15641" max="15872" width="9.140625" style="2"/>
    <col min="15873" max="15873" width="5.42578125" style="2" customWidth="1"/>
    <col min="15874" max="15874" width="24.85546875" style="2" customWidth="1"/>
    <col min="15875" max="15875" width="12.5703125" style="2" customWidth="1"/>
    <col min="15876" max="15876" width="9.5703125" style="2" customWidth="1"/>
    <col min="15877" max="15877" width="6.140625" style="2" customWidth="1"/>
    <col min="15878" max="15878" width="6.85546875" style="2" customWidth="1"/>
    <col min="15879" max="15879" width="9.85546875" style="2" customWidth="1"/>
    <col min="15880" max="15880" width="5.5703125" style="2" customWidth="1"/>
    <col min="15881" max="15881" width="16.140625" style="2" customWidth="1"/>
    <col min="15882" max="15882" width="13.28515625" style="2" customWidth="1"/>
    <col min="15883" max="15883" width="10.7109375" style="2" customWidth="1"/>
    <col min="15884" max="15884" width="2.5703125" style="2" customWidth="1"/>
    <col min="15885" max="15885" width="7.85546875" style="2" customWidth="1"/>
    <col min="15886" max="15886" width="2.42578125" style="2" customWidth="1"/>
    <col min="15887" max="15888" width="8" style="2" customWidth="1"/>
    <col min="15889" max="15889" width="7.140625" style="2" customWidth="1"/>
    <col min="15890" max="15890" width="8.42578125" style="2" customWidth="1"/>
    <col min="15891" max="15891" width="7.85546875" style="2" customWidth="1"/>
    <col min="15892" max="15892" width="8.140625" style="2" customWidth="1"/>
    <col min="15893" max="15894" width="9.140625" style="2"/>
    <col min="15895" max="15895" width="7.7109375" style="2" customWidth="1"/>
    <col min="15896" max="15896" width="1" style="2" customWidth="1"/>
    <col min="15897" max="16128" width="9.140625" style="2"/>
    <col min="16129" max="16129" width="5.42578125" style="2" customWidth="1"/>
    <col min="16130" max="16130" width="24.85546875" style="2" customWidth="1"/>
    <col min="16131" max="16131" width="12.5703125" style="2" customWidth="1"/>
    <col min="16132" max="16132" width="9.5703125" style="2" customWidth="1"/>
    <col min="16133" max="16133" width="6.140625" style="2" customWidth="1"/>
    <col min="16134" max="16134" width="6.85546875" style="2" customWidth="1"/>
    <col min="16135" max="16135" width="9.85546875" style="2" customWidth="1"/>
    <col min="16136" max="16136" width="5.5703125" style="2" customWidth="1"/>
    <col min="16137" max="16137" width="16.140625" style="2" customWidth="1"/>
    <col min="16138" max="16138" width="13.28515625" style="2" customWidth="1"/>
    <col min="16139" max="16139" width="10.7109375" style="2" customWidth="1"/>
    <col min="16140" max="16140" width="2.5703125" style="2" customWidth="1"/>
    <col min="16141" max="16141" width="7.85546875" style="2" customWidth="1"/>
    <col min="16142" max="16142" width="2.42578125" style="2" customWidth="1"/>
    <col min="16143" max="16144" width="8" style="2" customWidth="1"/>
    <col min="16145" max="16145" width="7.140625" style="2" customWidth="1"/>
    <col min="16146" max="16146" width="8.42578125" style="2" customWidth="1"/>
    <col min="16147" max="16147" width="7.85546875" style="2" customWidth="1"/>
    <col min="16148" max="16148" width="8.140625" style="2" customWidth="1"/>
    <col min="16149" max="16150" width="9.140625" style="2"/>
    <col min="16151" max="16151" width="7.7109375" style="2" customWidth="1"/>
    <col min="16152" max="16152" width="1" style="2" customWidth="1"/>
    <col min="16153" max="16384" width="9.140625" style="2"/>
  </cols>
  <sheetData>
    <row r="1" spans="1:23" x14ac:dyDescent="0.25">
      <c r="A1" s="1"/>
      <c r="Q1" s="1" t="s">
        <v>0</v>
      </c>
    </row>
    <row r="2" spans="1:23" x14ac:dyDescent="0.25">
      <c r="A2" s="1"/>
      <c r="Q2" s="1" t="s">
        <v>1</v>
      </c>
    </row>
    <row r="3" spans="1:23" x14ac:dyDescent="0.25">
      <c r="A3" s="1"/>
      <c r="B3" s="173"/>
      <c r="C3" s="173"/>
      <c r="Q3" s="1" t="s">
        <v>2</v>
      </c>
    </row>
    <row r="4" spans="1:23" x14ac:dyDescent="0.25">
      <c r="A4" s="1"/>
      <c r="Q4" s="1" t="s">
        <v>3</v>
      </c>
    </row>
    <row r="6" spans="1:23" x14ac:dyDescent="0.25">
      <c r="A6" s="797" t="s">
        <v>434</v>
      </c>
      <c r="B6" s="798"/>
      <c r="C6" s="798"/>
      <c r="D6" s="798"/>
      <c r="E6" s="798"/>
      <c r="F6" s="798"/>
      <c r="G6" s="798"/>
      <c r="H6" s="798"/>
      <c r="I6" s="798"/>
      <c r="J6" s="798"/>
      <c r="K6" s="798"/>
      <c r="L6" s="798"/>
      <c r="M6" s="798"/>
      <c r="N6" s="798"/>
      <c r="O6" s="798"/>
      <c r="P6" s="798"/>
      <c r="Q6" s="798"/>
      <c r="R6" s="798"/>
      <c r="S6" s="798"/>
      <c r="T6" s="798"/>
      <c r="U6" s="798"/>
      <c r="V6" s="798"/>
      <c r="W6" s="798"/>
    </row>
    <row r="7" spans="1:23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5">
      <c r="A8" s="797" t="s">
        <v>297</v>
      </c>
      <c r="B8" s="798"/>
      <c r="C8" s="798"/>
      <c r="D8" s="798"/>
      <c r="E8" s="798"/>
      <c r="F8" s="798"/>
      <c r="G8" s="798"/>
      <c r="H8" s="798"/>
      <c r="I8" s="798"/>
      <c r="J8" s="798"/>
      <c r="K8" s="798"/>
      <c r="L8" s="798"/>
      <c r="M8" s="798"/>
      <c r="N8" s="798"/>
      <c r="O8" s="798"/>
      <c r="P8" s="798"/>
      <c r="Q8" s="798"/>
      <c r="R8" s="798"/>
      <c r="S8" s="798"/>
      <c r="T8" s="798"/>
      <c r="U8" s="798"/>
      <c r="V8" s="798"/>
      <c r="W8" s="798"/>
    </row>
    <row r="9" spans="1:23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5">
      <c r="A10" s="797" t="s">
        <v>298</v>
      </c>
      <c r="B10" s="797"/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98"/>
      <c r="T10" s="798"/>
      <c r="U10" s="798"/>
      <c r="V10" s="798"/>
      <c r="W10" s="798"/>
    </row>
    <row r="11" spans="1:23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3" spans="1:23" x14ac:dyDescent="0.25">
      <c r="A13" s="574" t="s">
        <v>7</v>
      </c>
      <c r="B13" s="577" t="s">
        <v>8</v>
      </c>
      <c r="C13" s="577" t="s">
        <v>9</v>
      </c>
      <c r="D13" s="577" t="s">
        <v>10</v>
      </c>
      <c r="E13" s="582" t="s">
        <v>11</v>
      </c>
      <c r="F13" s="583"/>
      <c r="G13" s="583"/>
      <c r="H13" s="7"/>
      <c r="I13" s="584" t="s">
        <v>12</v>
      </c>
      <c r="J13" s="577" t="s">
        <v>13</v>
      </c>
      <c r="K13" s="577" t="s">
        <v>14</v>
      </c>
      <c r="L13" s="8"/>
      <c r="M13" s="9"/>
      <c r="N13" s="9"/>
      <c r="O13" s="9"/>
      <c r="P13" s="9"/>
      <c r="Q13" s="606"/>
      <c r="R13" s="606"/>
      <c r="S13" s="9"/>
      <c r="T13" s="9"/>
      <c r="U13" s="10"/>
      <c r="V13" s="9"/>
      <c r="W13" s="7"/>
    </row>
    <row r="14" spans="1:23" x14ac:dyDescent="0.25">
      <c r="A14" s="575"/>
      <c r="B14" s="578"/>
      <c r="C14" s="580"/>
      <c r="D14" s="580"/>
      <c r="E14" s="607" t="s">
        <v>15</v>
      </c>
      <c r="F14" s="608"/>
      <c r="G14" s="608"/>
      <c r="H14" s="609"/>
      <c r="I14" s="585"/>
      <c r="J14" s="578"/>
      <c r="K14" s="578"/>
      <c r="L14" s="610"/>
      <c r="M14" s="573"/>
      <c r="N14" s="573"/>
      <c r="O14" s="573"/>
      <c r="P14" s="573"/>
      <c r="Q14" s="573"/>
      <c r="R14" s="573"/>
      <c r="S14" s="573"/>
      <c r="T14" s="573"/>
      <c r="U14" s="573"/>
      <c r="V14" s="573"/>
      <c r="W14" s="611"/>
    </row>
    <row r="15" spans="1:23" ht="13.5" customHeight="1" x14ac:dyDescent="0.25">
      <c r="A15" s="575"/>
      <c r="B15" s="578"/>
      <c r="C15" s="580"/>
      <c r="D15" s="580"/>
      <c r="E15" s="612" t="s">
        <v>16</v>
      </c>
      <c r="F15" s="612" t="s">
        <v>17</v>
      </c>
      <c r="G15" s="615" t="s">
        <v>18</v>
      </c>
      <c r="H15" s="612" t="s">
        <v>19</v>
      </c>
      <c r="I15" s="585"/>
      <c r="J15" s="578"/>
      <c r="K15" s="578"/>
      <c r="L15" s="598" t="s">
        <v>20</v>
      </c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600"/>
    </row>
    <row r="16" spans="1:23" ht="18.75" customHeight="1" x14ac:dyDescent="0.25">
      <c r="A16" s="575"/>
      <c r="B16" s="578"/>
      <c r="C16" s="580"/>
      <c r="D16" s="580"/>
      <c r="E16" s="613"/>
      <c r="F16" s="613"/>
      <c r="G16" s="616"/>
      <c r="H16" s="613"/>
      <c r="I16" s="585"/>
      <c r="J16" s="578"/>
      <c r="K16" s="578"/>
      <c r="L16" s="601" t="s">
        <v>21</v>
      </c>
      <c r="M16" s="601" t="s">
        <v>231</v>
      </c>
      <c r="N16" s="601" t="s">
        <v>23</v>
      </c>
      <c r="O16" s="603" t="s">
        <v>232</v>
      </c>
      <c r="P16" s="604"/>
      <c r="Q16" s="605"/>
      <c r="R16" s="603" t="s">
        <v>233</v>
      </c>
      <c r="S16" s="604"/>
      <c r="T16" s="605"/>
      <c r="U16" s="603" t="s">
        <v>234</v>
      </c>
      <c r="V16" s="604"/>
      <c r="W16" s="605"/>
    </row>
    <row r="17" spans="1:25" ht="74.25" customHeight="1" x14ac:dyDescent="0.25">
      <c r="A17" s="576"/>
      <c r="B17" s="579"/>
      <c r="C17" s="581"/>
      <c r="D17" s="581"/>
      <c r="E17" s="614"/>
      <c r="F17" s="614"/>
      <c r="G17" s="617"/>
      <c r="H17" s="614"/>
      <c r="I17" s="586"/>
      <c r="J17" s="579"/>
      <c r="K17" s="579"/>
      <c r="L17" s="602"/>
      <c r="M17" s="602"/>
      <c r="N17" s="602"/>
      <c r="O17" s="11" t="s">
        <v>27</v>
      </c>
      <c r="P17" s="11" t="s">
        <v>28</v>
      </c>
      <c r="Q17" s="11" t="s">
        <v>29</v>
      </c>
      <c r="R17" s="11" t="s">
        <v>27</v>
      </c>
      <c r="S17" s="11" t="s">
        <v>28</v>
      </c>
      <c r="T17" s="11" t="s">
        <v>29</v>
      </c>
      <c r="U17" s="11" t="s">
        <v>27</v>
      </c>
      <c r="V17" s="11" t="s">
        <v>28</v>
      </c>
      <c r="W17" s="11" t="s">
        <v>29</v>
      </c>
    </row>
    <row r="18" spans="1:25" x14ac:dyDescent="0.2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13</v>
      </c>
      <c r="N18" s="12">
        <v>14</v>
      </c>
      <c r="O18" s="587">
        <v>15</v>
      </c>
      <c r="P18" s="588"/>
      <c r="Q18" s="589"/>
      <c r="R18" s="587">
        <v>16</v>
      </c>
      <c r="S18" s="588"/>
      <c r="T18" s="589"/>
      <c r="U18" s="587">
        <v>17</v>
      </c>
      <c r="V18" s="588"/>
      <c r="W18" s="589"/>
    </row>
    <row r="19" spans="1:25" ht="24" customHeight="1" x14ac:dyDescent="0.25">
      <c r="A19" s="13" t="s">
        <v>30</v>
      </c>
      <c r="B19" s="590" t="s">
        <v>31</v>
      </c>
      <c r="C19" s="591"/>
      <c r="D19" s="591"/>
      <c r="E19" s="591"/>
      <c r="F19" s="591"/>
      <c r="G19" s="591"/>
      <c r="H19" s="592"/>
      <c r="I19" s="14"/>
      <c r="J19" s="14"/>
      <c r="K19" s="14"/>
      <c r="L19" s="14"/>
      <c r="M19" s="174">
        <f>SUM(M21+M31+M49+M73+M98)</f>
        <v>3724574</v>
      </c>
      <c r="N19" s="174"/>
      <c r="O19" s="174">
        <f t="shared" ref="O19:W19" si="0">SUM(O21+O31+O49+O73+O98)</f>
        <v>3826741</v>
      </c>
      <c r="P19" s="174">
        <f t="shared" si="0"/>
        <v>3680694</v>
      </c>
      <c r="Q19" s="174">
        <f t="shared" si="0"/>
        <v>146047</v>
      </c>
      <c r="R19" s="174">
        <f t="shared" si="0"/>
        <v>3865102</v>
      </c>
      <c r="S19" s="174">
        <f t="shared" si="0"/>
        <v>3865102</v>
      </c>
      <c r="T19" s="174">
        <f t="shared" si="0"/>
        <v>0</v>
      </c>
      <c r="U19" s="174">
        <f t="shared" si="0"/>
        <v>3882747</v>
      </c>
      <c r="V19" s="174">
        <f t="shared" si="0"/>
        <v>3882747</v>
      </c>
      <c r="W19" s="174">
        <f t="shared" si="0"/>
        <v>0</v>
      </c>
    </row>
    <row r="20" spans="1:25" ht="16.5" x14ac:dyDescent="0.25">
      <c r="A20" s="14"/>
      <c r="B20" s="593"/>
      <c r="C20" s="594"/>
      <c r="D20" s="594"/>
      <c r="E20" s="594"/>
      <c r="F20" s="594"/>
      <c r="G20" s="595"/>
      <c r="H20" s="14"/>
      <c r="I20" s="596"/>
      <c r="J20" s="59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5" ht="12.75" customHeight="1" x14ac:dyDescent="0.25">
      <c r="A21" s="590" t="s">
        <v>32</v>
      </c>
      <c r="B21" s="657"/>
      <c r="C21" s="657"/>
      <c r="D21" s="657"/>
      <c r="E21" s="657"/>
      <c r="F21" s="657"/>
      <c r="G21" s="657"/>
      <c r="H21" s="657"/>
      <c r="I21" s="657"/>
      <c r="J21" s="657"/>
      <c r="K21" s="657"/>
      <c r="L21" s="17"/>
      <c r="M21" s="18">
        <f>SUM(M22+M27+M29)</f>
        <v>1221044</v>
      </c>
      <c r="N21" s="18"/>
      <c r="O21" s="18">
        <f>SUM(O22+O27+O29)</f>
        <v>1174284</v>
      </c>
      <c r="P21" s="18">
        <f>SUM(P22+P27+P29)</f>
        <v>1174284</v>
      </c>
      <c r="Q21" s="18">
        <f t="shared" ref="Q21:W21" si="1">SUM(Q22+Q27+Q29)</f>
        <v>0</v>
      </c>
      <c r="R21" s="18">
        <f t="shared" si="1"/>
        <v>1189436</v>
      </c>
      <c r="S21" s="18">
        <f t="shared" si="1"/>
        <v>1189436</v>
      </c>
      <c r="T21" s="18">
        <f t="shared" si="1"/>
        <v>0</v>
      </c>
      <c r="U21" s="18">
        <f t="shared" si="1"/>
        <v>1200664</v>
      </c>
      <c r="V21" s="18">
        <f t="shared" si="1"/>
        <v>1200664</v>
      </c>
      <c r="W21" s="18">
        <f t="shared" si="1"/>
        <v>0</v>
      </c>
    </row>
    <row r="22" spans="1:25" ht="90" x14ac:dyDescent="0.25">
      <c r="A22" s="19" t="s">
        <v>33</v>
      </c>
      <c r="B22" s="30" t="s">
        <v>299</v>
      </c>
      <c r="C22" s="21" t="s">
        <v>35</v>
      </c>
      <c r="D22" s="20"/>
      <c r="E22" s="22" t="s">
        <v>36</v>
      </c>
      <c r="F22" s="22" t="s">
        <v>37</v>
      </c>
      <c r="G22" s="22"/>
      <c r="H22" s="22"/>
      <c r="I22" s="22"/>
      <c r="J22" s="22"/>
      <c r="K22" s="22"/>
      <c r="L22" s="22"/>
      <c r="M22" s="23">
        <f>SUM(M23+M26)</f>
        <v>925700</v>
      </c>
      <c r="N22" s="23"/>
      <c r="O22" s="23">
        <f>SUM(O23+O26)</f>
        <v>879436</v>
      </c>
      <c r="P22" s="23">
        <f t="shared" ref="P22:W22" si="2">SUM(P24:P25)</f>
        <v>879436</v>
      </c>
      <c r="Q22" s="23">
        <f t="shared" si="2"/>
        <v>0</v>
      </c>
      <c r="R22" s="23">
        <f t="shared" si="2"/>
        <v>879436</v>
      </c>
      <c r="S22" s="23">
        <f t="shared" si="2"/>
        <v>879436</v>
      </c>
      <c r="T22" s="23">
        <f t="shared" si="2"/>
        <v>0</v>
      </c>
      <c r="U22" s="23">
        <f t="shared" si="2"/>
        <v>888537</v>
      </c>
      <c r="V22" s="23">
        <f t="shared" si="2"/>
        <v>888537</v>
      </c>
      <c r="W22" s="23">
        <f t="shared" si="2"/>
        <v>0</v>
      </c>
    </row>
    <row r="23" spans="1:25" ht="24.75" customHeight="1" x14ac:dyDescent="0.25">
      <c r="A23" s="629" t="s">
        <v>41</v>
      </c>
      <c r="B23" s="621" t="s">
        <v>300</v>
      </c>
      <c r="C23" s="21"/>
      <c r="D23" s="20"/>
      <c r="E23" s="22" t="s">
        <v>36</v>
      </c>
      <c r="F23" s="22" t="s">
        <v>37</v>
      </c>
      <c r="G23" s="22" t="s">
        <v>43</v>
      </c>
      <c r="H23" s="22" t="s">
        <v>301</v>
      </c>
      <c r="I23" s="624" t="s">
        <v>302</v>
      </c>
      <c r="J23" s="22" t="s">
        <v>303</v>
      </c>
      <c r="K23" s="22"/>
      <c r="L23" s="22"/>
      <c r="M23" s="23">
        <f>SUM(M24:M25)</f>
        <v>925700</v>
      </c>
      <c r="N23" s="23">
        <f t="shared" ref="N23:W23" si="3">SUM(N24:N25)</f>
        <v>0</v>
      </c>
      <c r="O23" s="23">
        <f t="shared" si="3"/>
        <v>879436</v>
      </c>
      <c r="P23" s="23">
        <f t="shared" si="3"/>
        <v>879436</v>
      </c>
      <c r="Q23" s="23">
        <f t="shared" si="3"/>
        <v>0</v>
      </c>
      <c r="R23" s="23">
        <f t="shared" si="3"/>
        <v>879436</v>
      </c>
      <c r="S23" s="23">
        <f t="shared" si="3"/>
        <v>879436</v>
      </c>
      <c r="T23" s="23">
        <f t="shared" si="3"/>
        <v>0</v>
      </c>
      <c r="U23" s="23">
        <f t="shared" si="3"/>
        <v>888537</v>
      </c>
      <c r="V23" s="23">
        <f t="shared" si="3"/>
        <v>888537</v>
      </c>
      <c r="W23" s="23">
        <f t="shared" si="3"/>
        <v>0</v>
      </c>
      <c r="Y23" s="2">
        <f>M33+M42+M46</f>
        <v>603300</v>
      </c>
    </row>
    <row r="24" spans="1:25" ht="22.5" customHeight="1" x14ac:dyDescent="0.25">
      <c r="A24" s="630"/>
      <c r="B24" s="622"/>
      <c r="C24" s="21"/>
      <c r="D24" s="20"/>
      <c r="E24" s="22" t="s">
        <v>36</v>
      </c>
      <c r="F24" s="22" t="s">
        <v>37</v>
      </c>
      <c r="G24" s="22" t="s">
        <v>47</v>
      </c>
      <c r="H24" s="22" t="s">
        <v>44</v>
      </c>
      <c r="I24" s="694"/>
      <c r="J24" s="22" t="s">
        <v>304</v>
      </c>
      <c r="K24" s="22"/>
      <c r="L24" s="22"/>
      <c r="M24" s="23">
        <v>446700</v>
      </c>
      <c r="N24" s="23"/>
      <c r="O24" s="23">
        <f>SUM(P24+Q24)</f>
        <v>424380</v>
      </c>
      <c r="P24" s="23">
        <v>424380</v>
      </c>
      <c r="Q24" s="23"/>
      <c r="R24" s="23">
        <f>SUM(S24:T24)</f>
        <v>424380</v>
      </c>
      <c r="S24" s="23">
        <f>P24</f>
        <v>424380</v>
      </c>
      <c r="T24" s="23"/>
      <c r="U24" s="23">
        <f>SUM(V24+W24)</f>
        <v>424380</v>
      </c>
      <c r="V24" s="23">
        <f>S24</f>
        <v>424380</v>
      </c>
      <c r="W24" s="23"/>
    </row>
    <row r="25" spans="1:25" ht="24.75" customHeight="1" x14ac:dyDescent="0.25">
      <c r="A25" s="630"/>
      <c r="B25" s="622"/>
      <c r="C25" s="21"/>
      <c r="D25" s="20"/>
      <c r="E25" s="22" t="s">
        <v>36</v>
      </c>
      <c r="F25" s="22" t="s">
        <v>37</v>
      </c>
      <c r="G25" s="22" t="s">
        <v>239</v>
      </c>
      <c r="H25" s="22" t="s">
        <v>44</v>
      </c>
      <c r="I25" s="694"/>
      <c r="J25" s="22" t="s">
        <v>305</v>
      </c>
      <c r="K25" s="22"/>
      <c r="L25" s="22"/>
      <c r="M25" s="23">
        <v>479000</v>
      </c>
      <c r="N25" s="23"/>
      <c r="O25" s="23">
        <f>SUM(P25+Q25)</f>
        <v>455056</v>
      </c>
      <c r="P25" s="23">
        <v>455056</v>
      </c>
      <c r="Q25" s="23"/>
      <c r="R25" s="23">
        <f>SUM(S25:T25)</f>
        <v>455056</v>
      </c>
      <c r="S25" s="23">
        <f>P25</f>
        <v>455056</v>
      </c>
      <c r="T25" s="23"/>
      <c r="U25" s="23">
        <f>SUM(V25+W25)</f>
        <v>464157</v>
      </c>
      <c r="V25" s="23">
        <v>464157</v>
      </c>
      <c r="W25" s="23"/>
    </row>
    <row r="26" spans="1:25" ht="25.5" customHeight="1" x14ac:dyDescent="0.25">
      <c r="A26" s="631"/>
      <c r="B26" s="623"/>
      <c r="C26" s="21"/>
      <c r="D26" s="20"/>
      <c r="E26" s="22"/>
      <c r="F26" s="22"/>
      <c r="G26" s="22"/>
      <c r="H26" s="22"/>
      <c r="I26" s="625"/>
      <c r="J26" s="22"/>
      <c r="K26" s="22"/>
      <c r="L26" s="22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5" ht="90" x14ac:dyDescent="0.25">
      <c r="A27" s="19" t="s">
        <v>49</v>
      </c>
      <c r="B27" s="30" t="s">
        <v>306</v>
      </c>
      <c r="C27" s="21" t="s">
        <v>35</v>
      </c>
      <c r="D27" s="20"/>
      <c r="E27" s="22" t="s">
        <v>36</v>
      </c>
      <c r="F27" s="22" t="s">
        <v>37</v>
      </c>
      <c r="G27" s="22" t="s">
        <v>47</v>
      </c>
      <c r="H27" s="22" t="s">
        <v>51</v>
      </c>
      <c r="I27" s="25" t="s">
        <v>435</v>
      </c>
      <c r="J27" s="22" t="s">
        <v>308</v>
      </c>
      <c r="K27" s="22" t="s">
        <v>309</v>
      </c>
      <c r="L27" s="22"/>
      <c r="M27" s="23">
        <f>SUM(M28:M28)</f>
        <v>292344</v>
      </c>
      <c r="N27" s="23"/>
      <c r="O27" s="23">
        <f t="shared" ref="O27:W27" si="4">SUM(O28:O28)</f>
        <v>291548</v>
      </c>
      <c r="P27" s="23">
        <f>SUM(P28:P28)</f>
        <v>291548</v>
      </c>
      <c r="Q27" s="23">
        <f t="shared" si="4"/>
        <v>0</v>
      </c>
      <c r="R27" s="23">
        <f t="shared" si="4"/>
        <v>306518</v>
      </c>
      <c r="S27" s="23">
        <f t="shared" si="4"/>
        <v>306518</v>
      </c>
      <c r="T27" s="23">
        <f t="shared" si="4"/>
        <v>0</v>
      </c>
      <c r="U27" s="23">
        <f t="shared" si="4"/>
        <v>308454</v>
      </c>
      <c r="V27" s="23">
        <f t="shared" si="4"/>
        <v>308454</v>
      </c>
      <c r="W27" s="23">
        <f t="shared" si="4"/>
        <v>0</v>
      </c>
    </row>
    <row r="28" spans="1:25" ht="51" customHeight="1" x14ac:dyDescent="0.25">
      <c r="A28" s="19" t="s">
        <v>52</v>
      </c>
      <c r="B28" s="24" t="s">
        <v>310</v>
      </c>
      <c r="C28" s="21"/>
      <c r="D28" s="20"/>
      <c r="E28" s="22" t="s">
        <v>36</v>
      </c>
      <c r="F28" s="22" t="s">
        <v>37</v>
      </c>
      <c r="G28" s="22" t="s">
        <v>47</v>
      </c>
      <c r="H28" s="22" t="s">
        <v>51</v>
      </c>
      <c r="I28" s="22"/>
      <c r="J28" s="22"/>
      <c r="K28" s="22"/>
      <c r="L28" s="22"/>
      <c r="M28" s="23">
        <v>292344</v>
      </c>
      <c r="N28" s="23"/>
      <c r="O28" s="23">
        <f>SUM(P28:Q28)</f>
        <v>291548</v>
      </c>
      <c r="P28" s="23">
        <v>291548</v>
      </c>
      <c r="Q28" s="23">
        <v>0</v>
      </c>
      <c r="R28" s="23">
        <f>SUM(S28:T28)</f>
        <v>306518</v>
      </c>
      <c r="S28" s="23">
        <v>306518</v>
      </c>
      <c r="T28" s="23">
        <v>0</v>
      </c>
      <c r="U28" s="23">
        <f>SUM(V28:W28)</f>
        <v>308454</v>
      </c>
      <c r="V28" s="23">
        <v>308454</v>
      </c>
      <c r="W28" s="23">
        <v>0</v>
      </c>
    </row>
    <row r="29" spans="1:25" x14ac:dyDescent="0.25">
      <c r="A29" s="19" t="s">
        <v>53</v>
      </c>
      <c r="B29" s="20" t="s">
        <v>311</v>
      </c>
      <c r="C29" s="21" t="s">
        <v>35</v>
      </c>
      <c r="D29" s="20"/>
      <c r="E29" s="22"/>
      <c r="F29" s="22"/>
      <c r="G29" s="22"/>
      <c r="H29" s="22"/>
      <c r="I29" s="22"/>
      <c r="J29" s="22"/>
      <c r="K29" s="22"/>
      <c r="L29" s="22"/>
      <c r="M29" s="23">
        <f>SUM(M30)</f>
        <v>3000</v>
      </c>
      <c r="N29" s="23"/>
      <c r="O29" s="23">
        <f t="shared" ref="O29:W29" si="5">SUM(O30)</f>
        <v>3300</v>
      </c>
      <c r="P29" s="23">
        <f t="shared" si="5"/>
        <v>3300</v>
      </c>
      <c r="Q29" s="23">
        <f t="shared" si="5"/>
        <v>0</v>
      </c>
      <c r="R29" s="23">
        <f t="shared" si="5"/>
        <v>3482</v>
      </c>
      <c r="S29" s="23">
        <f t="shared" si="5"/>
        <v>3482</v>
      </c>
      <c r="T29" s="23">
        <f t="shared" si="5"/>
        <v>0</v>
      </c>
      <c r="U29" s="23">
        <f t="shared" si="5"/>
        <v>3673</v>
      </c>
      <c r="V29" s="23">
        <f t="shared" si="5"/>
        <v>3673</v>
      </c>
      <c r="W29" s="23">
        <f t="shared" si="5"/>
        <v>0</v>
      </c>
    </row>
    <row r="30" spans="1:25" ht="92.25" customHeight="1" x14ac:dyDescent="0.25">
      <c r="A30" s="19" t="s">
        <v>55</v>
      </c>
      <c r="B30" s="24" t="s">
        <v>312</v>
      </c>
      <c r="C30" s="20"/>
      <c r="D30" s="20"/>
      <c r="E30" s="22" t="s">
        <v>36</v>
      </c>
      <c r="F30" s="22" t="s">
        <v>37</v>
      </c>
      <c r="G30" s="22" t="s">
        <v>47</v>
      </c>
      <c r="H30" s="22" t="s">
        <v>56</v>
      </c>
      <c r="I30" s="25" t="s">
        <v>435</v>
      </c>
      <c r="J30" s="22" t="s">
        <v>308</v>
      </c>
      <c r="K30" s="22" t="s">
        <v>309</v>
      </c>
      <c r="L30" s="22"/>
      <c r="M30" s="23">
        <v>3000</v>
      </c>
      <c r="N30" s="23"/>
      <c r="O30" s="23">
        <f>SUM(P30:Q30)</f>
        <v>3300</v>
      </c>
      <c r="P30" s="23">
        <v>3300</v>
      </c>
      <c r="Q30" s="23"/>
      <c r="R30" s="23">
        <f>SUM(S30:T30)</f>
        <v>3482</v>
      </c>
      <c r="S30" s="23">
        <v>3482</v>
      </c>
      <c r="T30" s="23">
        <v>0</v>
      </c>
      <c r="U30" s="23">
        <f>SUM(V30:W30)</f>
        <v>3673</v>
      </c>
      <c r="V30" s="23">
        <v>3673</v>
      </c>
      <c r="W30" s="23">
        <v>0</v>
      </c>
    </row>
    <row r="31" spans="1:25" ht="21" customHeight="1" x14ac:dyDescent="0.25">
      <c r="A31" s="590" t="s">
        <v>63</v>
      </c>
      <c r="B31" s="657"/>
      <c r="C31" s="657"/>
      <c r="D31" s="657"/>
      <c r="E31" s="657"/>
      <c r="F31" s="657"/>
      <c r="G31" s="657"/>
      <c r="H31" s="657"/>
      <c r="I31" s="657"/>
      <c r="J31" s="657"/>
      <c r="K31" s="657"/>
      <c r="L31" s="25"/>
      <c r="M31" s="175">
        <f>SUM(M32+M41+M45)</f>
        <v>1529660</v>
      </c>
      <c r="N31" s="175">
        <f t="shared" ref="N31:W31" si="6">SUM(N32+N41+N45)</f>
        <v>0</v>
      </c>
      <c r="O31" s="175">
        <f t="shared" si="6"/>
        <v>1670192</v>
      </c>
      <c r="P31" s="175">
        <f t="shared" si="6"/>
        <v>1524145</v>
      </c>
      <c r="Q31" s="175">
        <f t="shared" si="6"/>
        <v>146047</v>
      </c>
      <c r="R31" s="26">
        <f t="shared" si="6"/>
        <v>1693401</v>
      </c>
      <c r="S31" s="26">
        <f t="shared" si="6"/>
        <v>1693401</v>
      </c>
      <c r="T31" s="26">
        <f t="shared" si="6"/>
        <v>0</v>
      </c>
      <c r="U31" s="26">
        <f t="shared" si="6"/>
        <v>1694972</v>
      </c>
      <c r="V31" s="26">
        <f t="shared" si="6"/>
        <v>1694972</v>
      </c>
      <c r="W31" s="175">
        <f t="shared" si="6"/>
        <v>0</v>
      </c>
    </row>
    <row r="32" spans="1:25" ht="22.5" x14ac:dyDescent="0.25">
      <c r="A32" s="27" t="s">
        <v>64</v>
      </c>
      <c r="B32" s="30" t="s">
        <v>215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17">
        <f>SUM(M33+M36)</f>
        <v>1069920</v>
      </c>
      <c r="N32" s="17"/>
      <c r="O32" s="17">
        <f t="shared" ref="O32:W32" si="7">SUM(O33+O36)</f>
        <v>1215991</v>
      </c>
      <c r="P32" s="17">
        <f t="shared" si="7"/>
        <v>1069944</v>
      </c>
      <c r="Q32" s="17">
        <f t="shared" si="7"/>
        <v>146047</v>
      </c>
      <c r="R32" s="17">
        <f t="shared" si="7"/>
        <v>1215992</v>
      </c>
      <c r="S32" s="17">
        <f t="shared" si="7"/>
        <v>1215992</v>
      </c>
      <c r="T32" s="17">
        <f t="shared" si="7"/>
        <v>0</v>
      </c>
      <c r="U32" s="17">
        <f t="shared" si="7"/>
        <v>1207174</v>
      </c>
      <c r="V32" s="17">
        <f t="shared" si="7"/>
        <v>1207174</v>
      </c>
      <c r="W32" s="17">
        <f t="shared" si="7"/>
        <v>0</v>
      </c>
    </row>
    <row r="33" spans="1:25" x14ac:dyDescent="0.25">
      <c r="A33" s="618" t="s">
        <v>66</v>
      </c>
      <c r="B33" s="621" t="s">
        <v>313</v>
      </c>
      <c r="C33" s="22"/>
      <c r="D33" s="22"/>
      <c r="E33" s="22" t="s">
        <v>68</v>
      </c>
      <c r="F33" s="22" t="s">
        <v>69</v>
      </c>
      <c r="G33" s="22"/>
      <c r="H33" s="22"/>
      <c r="I33" s="22"/>
      <c r="J33" s="22"/>
      <c r="K33" s="22"/>
      <c r="L33" s="22"/>
      <c r="M33" s="17">
        <f>SUM(M34:M35)</f>
        <v>497400</v>
      </c>
      <c r="N33" s="17"/>
      <c r="O33" s="17">
        <f t="shared" ref="O33:W33" si="8">SUM(O34:O35)</f>
        <v>519813</v>
      </c>
      <c r="P33" s="17">
        <f t="shared" si="8"/>
        <v>497429</v>
      </c>
      <c r="Q33" s="17">
        <f t="shared" si="8"/>
        <v>22384</v>
      </c>
      <c r="R33" s="17">
        <f t="shared" si="8"/>
        <v>519813</v>
      </c>
      <c r="S33" s="17">
        <f t="shared" si="8"/>
        <v>519813</v>
      </c>
      <c r="T33" s="17">
        <f t="shared" si="8"/>
        <v>0</v>
      </c>
      <c r="U33" s="17">
        <f t="shared" si="8"/>
        <v>545804</v>
      </c>
      <c r="V33" s="17">
        <f t="shared" si="8"/>
        <v>545804</v>
      </c>
      <c r="W33" s="17">
        <f t="shared" si="8"/>
        <v>0</v>
      </c>
    </row>
    <row r="34" spans="1:25" ht="15" customHeight="1" x14ac:dyDescent="0.25">
      <c r="A34" s="619"/>
      <c r="B34" s="622"/>
      <c r="C34" s="22"/>
      <c r="D34" s="22"/>
      <c r="E34" s="22" t="s">
        <v>68</v>
      </c>
      <c r="F34" s="22" t="s">
        <v>69</v>
      </c>
      <c r="G34" s="22" t="s">
        <v>70</v>
      </c>
      <c r="H34" s="22" t="s">
        <v>44</v>
      </c>
      <c r="I34" s="624" t="s">
        <v>436</v>
      </c>
      <c r="J34" s="799" t="s">
        <v>308</v>
      </c>
      <c r="K34" s="22"/>
      <c r="L34" s="22"/>
      <c r="M34" s="17">
        <v>497400</v>
      </c>
      <c r="N34" s="17"/>
      <c r="O34" s="17">
        <f>SUM(P34:Q34)</f>
        <v>519813</v>
      </c>
      <c r="P34" s="17">
        <v>497429</v>
      </c>
      <c r="Q34" s="17">
        <v>22384</v>
      </c>
      <c r="R34" s="17">
        <f>SUM(S34:T34)</f>
        <v>519813</v>
      </c>
      <c r="S34" s="17">
        <f>O34</f>
        <v>519813</v>
      </c>
      <c r="T34" s="17"/>
      <c r="U34" s="17">
        <f>SUM(V34:W34)</f>
        <v>545804</v>
      </c>
      <c r="V34" s="17">
        <v>545804</v>
      </c>
      <c r="W34" s="17"/>
    </row>
    <row r="35" spans="1:25" ht="19.5" customHeight="1" x14ac:dyDescent="0.25">
      <c r="A35" s="620"/>
      <c r="B35" s="623"/>
      <c r="C35" s="22"/>
      <c r="D35" s="22"/>
      <c r="E35" s="22"/>
      <c r="F35" s="22"/>
      <c r="G35" s="22"/>
      <c r="H35" s="22"/>
      <c r="I35" s="694"/>
      <c r="J35" s="800"/>
      <c r="K35" s="22"/>
      <c r="L35" s="22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Y35" s="342">
        <f>O33+O42+O46</f>
        <v>618892</v>
      </c>
    </row>
    <row r="36" spans="1:25" ht="57.75" customHeight="1" x14ac:dyDescent="0.25">
      <c r="A36" s="618" t="s">
        <v>72</v>
      </c>
      <c r="B36" s="621" t="s">
        <v>315</v>
      </c>
      <c r="C36" s="20"/>
      <c r="D36" s="29"/>
      <c r="E36" s="22" t="s">
        <v>74</v>
      </c>
      <c r="F36" s="22" t="s">
        <v>36</v>
      </c>
      <c r="G36" s="22"/>
      <c r="H36" s="22"/>
      <c r="I36" s="694"/>
      <c r="J36" s="800"/>
      <c r="K36" s="22"/>
      <c r="L36" s="22"/>
      <c r="M36" s="17">
        <f>SUM(M37:M40)</f>
        <v>572520</v>
      </c>
      <c r="N36" s="17"/>
      <c r="O36" s="17">
        <f t="shared" ref="O36:W36" si="9">SUM(O37:O40)</f>
        <v>696178</v>
      </c>
      <c r="P36" s="17">
        <f t="shared" si="9"/>
        <v>572515</v>
      </c>
      <c r="Q36" s="17">
        <f t="shared" si="9"/>
        <v>123663</v>
      </c>
      <c r="R36" s="17">
        <f t="shared" si="9"/>
        <v>696179</v>
      </c>
      <c r="S36" s="17">
        <f t="shared" si="9"/>
        <v>696179</v>
      </c>
      <c r="T36" s="17">
        <f t="shared" si="9"/>
        <v>0</v>
      </c>
      <c r="U36" s="17">
        <f t="shared" si="9"/>
        <v>661370</v>
      </c>
      <c r="V36" s="17">
        <f t="shared" si="9"/>
        <v>661370</v>
      </c>
      <c r="W36" s="17">
        <f t="shared" si="9"/>
        <v>0</v>
      </c>
    </row>
    <row r="37" spans="1:25" ht="57" customHeight="1" x14ac:dyDescent="0.25">
      <c r="A37" s="619"/>
      <c r="B37" s="622"/>
      <c r="C37" s="20" t="s">
        <v>76</v>
      </c>
      <c r="D37" s="27" t="s">
        <v>77</v>
      </c>
      <c r="E37" s="22" t="s">
        <v>74</v>
      </c>
      <c r="F37" s="22" t="s">
        <v>36</v>
      </c>
      <c r="G37" s="22" t="s">
        <v>243</v>
      </c>
      <c r="H37" s="22" t="s">
        <v>79</v>
      </c>
      <c r="I37" s="694"/>
      <c r="J37" s="800"/>
      <c r="K37" s="22"/>
      <c r="L37" s="22"/>
      <c r="M37" s="17">
        <v>572520</v>
      </c>
      <c r="N37" s="17"/>
      <c r="O37" s="17">
        <f>SUM(P37:Q37)</f>
        <v>696178</v>
      </c>
      <c r="P37" s="17">
        <v>572515</v>
      </c>
      <c r="Q37" s="17">
        <v>123663</v>
      </c>
      <c r="R37" s="17">
        <f>SUM(S37:T37)</f>
        <v>696179</v>
      </c>
      <c r="S37" s="17">
        <v>696179</v>
      </c>
      <c r="T37" s="17"/>
      <c r="U37" s="17">
        <f>SUM(V37:W37)</f>
        <v>661370</v>
      </c>
      <c r="V37" s="17">
        <v>661370</v>
      </c>
      <c r="W37" s="17"/>
    </row>
    <row r="38" spans="1:25" ht="90" x14ac:dyDescent="0.25">
      <c r="A38" s="619"/>
      <c r="B38" s="622"/>
      <c r="C38" s="30" t="s">
        <v>244</v>
      </c>
      <c r="D38" s="27" t="s">
        <v>171</v>
      </c>
      <c r="E38" s="22" t="s">
        <v>74</v>
      </c>
      <c r="F38" s="22" t="s">
        <v>36</v>
      </c>
      <c r="G38" s="22" t="s">
        <v>243</v>
      </c>
      <c r="H38" s="22" t="s">
        <v>79</v>
      </c>
      <c r="I38" s="625"/>
      <c r="J38" s="801"/>
      <c r="K38" s="22"/>
      <c r="L38" s="22"/>
      <c r="M38" s="17"/>
      <c r="N38" s="17"/>
      <c r="O38" s="17">
        <f>SUM(P38:Q38)</f>
        <v>0</v>
      </c>
      <c r="P38" s="17"/>
      <c r="Q38" s="17">
        <v>0</v>
      </c>
      <c r="R38" s="17">
        <f>SUM(S38:T38)</f>
        <v>0</v>
      </c>
      <c r="S38" s="17"/>
      <c r="T38" s="17">
        <v>0</v>
      </c>
      <c r="U38" s="17">
        <f>SUM(V38:W38)</f>
        <v>0</v>
      </c>
      <c r="V38" s="17"/>
      <c r="W38" s="17">
        <v>0</v>
      </c>
    </row>
    <row r="39" spans="1:25" ht="60" customHeight="1" x14ac:dyDescent="0.25">
      <c r="A39" s="619"/>
      <c r="B39" s="622"/>
      <c r="C39" s="20" t="s">
        <v>76</v>
      </c>
      <c r="D39" s="27"/>
      <c r="E39" s="22"/>
      <c r="F39" s="22"/>
      <c r="G39" s="22"/>
      <c r="H39" s="22"/>
      <c r="I39" s="22"/>
      <c r="J39" s="22"/>
      <c r="K39" s="22"/>
      <c r="L39" s="22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5" ht="90.75" customHeight="1" x14ac:dyDescent="0.25">
      <c r="A40" s="619"/>
      <c r="B40" s="622"/>
      <c r="C40" s="30" t="s">
        <v>244</v>
      </c>
      <c r="D40" s="27"/>
      <c r="E40" s="22"/>
      <c r="F40" s="22"/>
      <c r="G40" s="22"/>
      <c r="H40" s="22"/>
      <c r="I40" s="22"/>
      <c r="J40" s="22"/>
      <c r="K40" s="22"/>
      <c r="L40" s="22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5" ht="33.75" x14ac:dyDescent="0.25">
      <c r="A41" s="27" t="s">
        <v>81</v>
      </c>
      <c r="B41" s="30" t="s">
        <v>219</v>
      </c>
      <c r="C41" s="25"/>
      <c r="D41" s="22"/>
      <c r="E41" s="22"/>
      <c r="F41" s="22"/>
      <c r="G41" s="22"/>
      <c r="H41" s="22"/>
      <c r="I41" s="22"/>
      <c r="J41" s="22"/>
      <c r="K41" s="22"/>
      <c r="L41" s="22"/>
      <c r="M41" s="17">
        <f>SUM(M42:M44)</f>
        <v>457240</v>
      </c>
      <c r="N41" s="17"/>
      <c r="O41" s="23">
        <f>SUM(O42:O44)</f>
        <v>451576</v>
      </c>
      <c r="P41" s="17">
        <f t="shared" ref="P41:W41" si="10">SUM(P42:P44)</f>
        <v>451576</v>
      </c>
      <c r="Q41" s="17">
        <f t="shared" si="10"/>
        <v>0</v>
      </c>
      <c r="R41" s="23">
        <f>SUM(R42:R44)</f>
        <v>474639</v>
      </c>
      <c r="S41" s="17">
        <f t="shared" si="10"/>
        <v>474639</v>
      </c>
      <c r="T41" s="17">
        <f t="shared" si="10"/>
        <v>0</v>
      </c>
      <c r="U41" s="17">
        <f t="shared" si="10"/>
        <v>484877</v>
      </c>
      <c r="V41" s="17">
        <f t="shared" si="10"/>
        <v>484877</v>
      </c>
      <c r="W41" s="17">
        <f t="shared" si="10"/>
        <v>0</v>
      </c>
    </row>
    <row r="42" spans="1:25" ht="47.25" customHeight="1" x14ac:dyDescent="0.25">
      <c r="A42" s="27" t="s">
        <v>83</v>
      </c>
      <c r="B42" s="20" t="s">
        <v>313</v>
      </c>
      <c r="C42" s="25"/>
      <c r="D42" s="31"/>
      <c r="E42" s="22" t="s">
        <v>68</v>
      </c>
      <c r="F42" s="22" t="s">
        <v>69</v>
      </c>
      <c r="G42" s="22" t="s">
        <v>70</v>
      </c>
      <c r="H42" s="22" t="s">
        <v>51</v>
      </c>
      <c r="I42" s="22"/>
      <c r="J42" s="22"/>
      <c r="K42" s="22"/>
      <c r="L42" s="22"/>
      <c r="M42" s="17">
        <v>104900</v>
      </c>
      <c r="N42" s="17"/>
      <c r="O42" s="23">
        <f>SUM(P42:Q42)</f>
        <v>98029</v>
      </c>
      <c r="P42" s="23">
        <v>98029</v>
      </c>
      <c r="Q42" s="17">
        <v>0</v>
      </c>
      <c r="R42" s="23">
        <f>SUM(S42:T42)</f>
        <v>102225</v>
      </c>
      <c r="S42" s="23">
        <v>102225</v>
      </c>
      <c r="T42" s="23">
        <v>0</v>
      </c>
      <c r="U42" s="23">
        <f>SUM(V42:W42)</f>
        <v>112088</v>
      </c>
      <c r="V42" s="23">
        <v>112088</v>
      </c>
      <c r="W42" s="17">
        <v>0</v>
      </c>
    </row>
    <row r="43" spans="1:25" ht="90" customHeight="1" x14ac:dyDescent="0.25">
      <c r="A43" s="27" t="s">
        <v>84</v>
      </c>
      <c r="B43" s="621" t="s">
        <v>315</v>
      </c>
      <c r="C43" s="20" t="s">
        <v>76</v>
      </c>
      <c r="D43" s="31" t="s">
        <v>77</v>
      </c>
      <c r="E43" s="22" t="s">
        <v>74</v>
      </c>
      <c r="F43" s="22" t="s">
        <v>36</v>
      </c>
      <c r="G43" s="22" t="s">
        <v>243</v>
      </c>
      <c r="H43" s="22" t="s">
        <v>51</v>
      </c>
      <c r="I43" s="25" t="s">
        <v>435</v>
      </c>
      <c r="J43" s="22" t="s">
        <v>308</v>
      </c>
      <c r="K43" s="22" t="s">
        <v>309</v>
      </c>
      <c r="L43" s="22"/>
      <c r="M43" s="17">
        <v>352340</v>
      </c>
      <c r="N43" s="17"/>
      <c r="O43" s="17">
        <f>SUM(P43:Q43)</f>
        <v>353547</v>
      </c>
      <c r="P43" s="17">
        <v>353547</v>
      </c>
      <c r="Q43" s="17">
        <v>0</v>
      </c>
      <c r="R43" s="23">
        <f>SUM(S43:T43)</f>
        <v>372414</v>
      </c>
      <c r="S43" s="23">
        <v>372414</v>
      </c>
      <c r="T43" s="23">
        <v>0</v>
      </c>
      <c r="U43" s="23">
        <f>SUM(V43:W43)</f>
        <v>372789</v>
      </c>
      <c r="V43" s="23">
        <v>372789</v>
      </c>
      <c r="W43" s="17">
        <v>0</v>
      </c>
      <c r="Y43" s="2">
        <f>O36+O43+O47</f>
        <v>1051300</v>
      </c>
    </row>
    <row r="44" spans="1:25" ht="90.75" customHeight="1" x14ac:dyDescent="0.25">
      <c r="A44" s="27"/>
      <c r="B44" s="802"/>
      <c r="C44" s="30" t="s">
        <v>244</v>
      </c>
      <c r="D44" s="27" t="s">
        <v>171</v>
      </c>
      <c r="E44" s="22" t="s">
        <v>74</v>
      </c>
      <c r="F44" s="22" t="s">
        <v>36</v>
      </c>
      <c r="G44" s="22" t="s">
        <v>243</v>
      </c>
      <c r="H44" s="22" t="s">
        <v>51</v>
      </c>
      <c r="I44" s="22"/>
      <c r="J44" s="22"/>
      <c r="K44" s="22"/>
      <c r="L44" s="22"/>
      <c r="M44" s="17"/>
      <c r="N44" s="17"/>
      <c r="O44" s="17">
        <f>SUM(P44:Q44)</f>
        <v>0</v>
      </c>
      <c r="P44" s="17"/>
      <c r="Q44" s="17">
        <v>0</v>
      </c>
      <c r="R44" s="23">
        <f>SUM(S44:T44)</f>
        <v>0</v>
      </c>
      <c r="S44" s="23"/>
      <c r="T44" s="23">
        <v>0</v>
      </c>
      <c r="U44" s="23">
        <f>SUM(V44:W44)</f>
        <v>0</v>
      </c>
      <c r="V44" s="23"/>
      <c r="W44" s="17">
        <v>0</v>
      </c>
    </row>
    <row r="45" spans="1:25" x14ac:dyDescent="0.25">
      <c r="A45" s="27" t="s">
        <v>85</v>
      </c>
      <c r="B45" s="20" t="s">
        <v>311</v>
      </c>
      <c r="C45" s="27"/>
      <c r="D45" s="22"/>
      <c r="E45" s="22"/>
      <c r="F45" s="22"/>
      <c r="G45" s="22"/>
      <c r="H45" s="22"/>
      <c r="I45" s="22"/>
      <c r="J45" s="22"/>
      <c r="K45" s="22"/>
      <c r="L45" s="22"/>
      <c r="M45" s="17">
        <f>SUM(M46:M48)</f>
        <v>2500</v>
      </c>
      <c r="N45" s="17"/>
      <c r="O45" s="17">
        <f t="shared" ref="O45:W45" si="11">SUM(O46:O48)</f>
        <v>2625</v>
      </c>
      <c r="P45" s="17">
        <f t="shared" si="11"/>
        <v>2625</v>
      </c>
      <c r="Q45" s="17">
        <f t="shared" si="11"/>
        <v>0</v>
      </c>
      <c r="R45" s="17">
        <f t="shared" si="11"/>
        <v>2770</v>
      </c>
      <c r="S45" s="17">
        <f t="shared" si="11"/>
        <v>2770</v>
      </c>
      <c r="T45" s="17">
        <f t="shared" si="11"/>
        <v>0</v>
      </c>
      <c r="U45" s="17">
        <f t="shared" si="11"/>
        <v>2921</v>
      </c>
      <c r="V45" s="17">
        <f t="shared" si="11"/>
        <v>2921</v>
      </c>
      <c r="W45" s="17">
        <f t="shared" si="11"/>
        <v>0</v>
      </c>
    </row>
    <row r="46" spans="1:25" ht="56.25" x14ac:dyDescent="0.25">
      <c r="A46" s="27" t="s">
        <v>86</v>
      </c>
      <c r="B46" s="20" t="s">
        <v>313</v>
      </c>
      <c r="C46" s="27"/>
      <c r="D46" s="22"/>
      <c r="E46" s="22" t="s">
        <v>68</v>
      </c>
      <c r="F46" s="22" t="s">
        <v>69</v>
      </c>
      <c r="G46" s="22" t="s">
        <v>70</v>
      </c>
      <c r="H46" s="22" t="s">
        <v>56</v>
      </c>
      <c r="I46" s="22"/>
      <c r="J46" s="22"/>
      <c r="K46" s="22"/>
      <c r="L46" s="22"/>
      <c r="M46" s="17">
        <v>1000</v>
      </c>
      <c r="N46" s="17"/>
      <c r="O46" s="17">
        <f>SUM(P46:Q46)</f>
        <v>1050</v>
      </c>
      <c r="P46" s="17">
        <v>1050</v>
      </c>
      <c r="Q46" s="17">
        <v>0</v>
      </c>
      <c r="R46" s="23">
        <f>SUM(S46:T46)</f>
        <v>1108</v>
      </c>
      <c r="S46" s="23">
        <v>1108</v>
      </c>
      <c r="T46" s="23">
        <v>0</v>
      </c>
      <c r="U46" s="23">
        <f>SUM(V46:W46)</f>
        <v>1169</v>
      </c>
      <c r="V46" s="23">
        <v>1169</v>
      </c>
      <c r="W46" s="17">
        <v>0</v>
      </c>
    </row>
    <row r="47" spans="1:25" ht="90" x14ac:dyDescent="0.25">
      <c r="A47" s="27" t="s">
        <v>87</v>
      </c>
      <c r="B47" s="621" t="s">
        <v>315</v>
      </c>
      <c r="C47" s="20" t="s">
        <v>76</v>
      </c>
      <c r="D47" s="22" t="s">
        <v>77</v>
      </c>
      <c r="E47" s="22" t="s">
        <v>74</v>
      </c>
      <c r="F47" s="22" t="s">
        <v>36</v>
      </c>
      <c r="G47" s="22" t="s">
        <v>243</v>
      </c>
      <c r="H47" s="22" t="s">
        <v>56</v>
      </c>
      <c r="I47" s="25" t="s">
        <v>435</v>
      </c>
      <c r="J47" s="22" t="s">
        <v>308</v>
      </c>
      <c r="K47" s="22" t="s">
        <v>309</v>
      </c>
      <c r="L47" s="22"/>
      <c r="M47" s="17">
        <v>1500</v>
      </c>
      <c r="N47" s="17"/>
      <c r="O47" s="17">
        <f>SUM(P47:Q47)</f>
        <v>1575</v>
      </c>
      <c r="P47" s="17">
        <v>1575</v>
      </c>
      <c r="Q47" s="17">
        <v>0</v>
      </c>
      <c r="R47" s="23">
        <f>SUM(S47:T47)</f>
        <v>1662</v>
      </c>
      <c r="S47" s="23">
        <v>1662</v>
      </c>
      <c r="T47" s="23">
        <v>0</v>
      </c>
      <c r="U47" s="23">
        <f>SUM(V47:W47)</f>
        <v>1752</v>
      </c>
      <c r="V47" s="23">
        <v>1752</v>
      </c>
      <c r="W47" s="17">
        <v>0</v>
      </c>
    </row>
    <row r="48" spans="1:25" ht="90" x14ac:dyDescent="0.25">
      <c r="A48" s="27"/>
      <c r="B48" s="623"/>
      <c r="C48" s="30" t="s">
        <v>244</v>
      </c>
      <c r="D48" s="27" t="s">
        <v>171</v>
      </c>
      <c r="E48" s="22" t="s">
        <v>74</v>
      </c>
      <c r="F48" s="22" t="s">
        <v>36</v>
      </c>
      <c r="G48" s="22"/>
      <c r="H48" s="22" t="s">
        <v>56</v>
      </c>
      <c r="I48" s="22"/>
      <c r="J48" s="22"/>
      <c r="K48" s="22"/>
      <c r="L48" s="22"/>
      <c r="M48" s="17"/>
      <c r="N48" s="17"/>
      <c r="O48" s="17">
        <f>SUM(P48:Q48)</f>
        <v>0</v>
      </c>
      <c r="P48" s="17"/>
      <c r="Q48" s="17">
        <v>0</v>
      </c>
      <c r="R48" s="23">
        <f>SUM(S48:T48)</f>
        <v>0</v>
      </c>
      <c r="S48" s="23"/>
      <c r="T48" s="23">
        <v>0</v>
      </c>
      <c r="U48" s="23">
        <f>SUM(V48:W48)</f>
        <v>0</v>
      </c>
      <c r="V48" s="23"/>
      <c r="W48" s="17">
        <v>0</v>
      </c>
    </row>
    <row r="49" spans="1:23" ht="21" customHeight="1" x14ac:dyDescent="0.25">
      <c r="A49" s="675" t="s">
        <v>316</v>
      </c>
      <c r="B49" s="657"/>
      <c r="C49" s="657"/>
      <c r="D49" s="657"/>
      <c r="E49" s="657"/>
      <c r="F49" s="657"/>
      <c r="G49" s="657"/>
      <c r="H49" s="657"/>
      <c r="I49" s="657"/>
      <c r="J49" s="657"/>
      <c r="K49" s="657"/>
      <c r="L49" s="32"/>
      <c r="M49" s="64">
        <f>SUM(M50)</f>
        <v>973870</v>
      </c>
      <c r="N49" s="64">
        <f t="shared" ref="N49:W49" si="12">SUM(N50+N70)</f>
        <v>0</v>
      </c>
      <c r="O49" s="64">
        <f t="shared" si="12"/>
        <v>982265</v>
      </c>
      <c r="P49" s="64">
        <f t="shared" si="12"/>
        <v>982265</v>
      </c>
      <c r="Q49" s="64">
        <f t="shared" si="12"/>
        <v>0</v>
      </c>
      <c r="R49" s="64">
        <f t="shared" si="12"/>
        <v>982265</v>
      </c>
      <c r="S49" s="64">
        <f t="shared" si="12"/>
        <v>982265</v>
      </c>
      <c r="T49" s="64">
        <f t="shared" si="12"/>
        <v>0</v>
      </c>
      <c r="U49" s="64">
        <f t="shared" si="12"/>
        <v>987111</v>
      </c>
      <c r="V49" s="64">
        <f t="shared" si="12"/>
        <v>987111</v>
      </c>
      <c r="W49" s="64">
        <f t="shared" si="12"/>
        <v>0</v>
      </c>
    </row>
    <row r="50" spans="1:23" ht="41.25" customHeight="1" x14ac:dyDescent="0.25">
      <c r="A50" s="34" t="s">
        <v>89</v>
      </c>
      <c r="B50" s="30" t="s">
        <v>90</v>
      </c>
      <c r="C50" s="25"/>
      <c r="D50" s="25"/>
      <c r="E50" s="25"/>
      <c r="F50" s="25"/>
      <c r="G50" s="25"/>
      <c r="H50" s="25"/>
      <c r="I50" s="25"/>
      <c r="J50" s="25"/>
      <c r="K50" s="25"/>
      <c r="L50" s="32"/>
      <c r="M50" s="38">
        <f>SUM(M51+M52+M53+M54)</f>
        <v>973870</v>
      </c>
      <c r="N50" s="38">
        <f>SUM(N51+N52+N54+N65+N66+N69)</f>
        <v>0</v>
      </c>
      <c r="O50" s="38">
        <f>SUM(O51+O52+O53+O54+O65+O66+O69)</f>
        <v>975605</v>
      </c>
      <c r="P50" s="38">
        <f>SUM(P51+P52+P53+P54+P65+P66+P69)</f>
        <v>975605</v>
      </c>
      <c r="Q50" s="38">
        <f t="shared" ref="Q50:W50" si="13">SUM(Q51+Q52+Q53+Q54+Q65+Q66+Q69)</f>
        <v>0</v>
      </c>
      <c r="R50" s="38">
        <f t="shared" si="13"/>
        <v>975605</v>
      </c>
      <c r="S50" s="38">
        <f t="shared" si="13"/>
        <v>975605</v>
      </c>
      <c r="T50" s="38">
        <f t="shared" si="13"/>
        <v>0</v>
      </c>
      <c r="U50" s="38">
        <f t="shared" si="13"/>
        <v>979785</v>
      </c>
      <c r="V50" s="38">
        <f t="shared" si="13"/>
        <v>979785</v>
      </c>
      <c r="W50" s="38">
        <f t="shared" si="13"/>
        <v>0</v>
      </c>
    </row>
    <row r="51" spans="1:23" ht="54.75" customHeight="1" x14ac:dyDescent="0.25">
      <c r="A51" s="36" t="s">
        <v>91</v>
      </c>
      <c r="B51" s="20" t="s">
        <v>317</v>
      </c>
      <c r="C51" s="25"/>
      <c r="D51" s="25"/>
      <c r="E51" s="25" t="s">
        <v>68</v>
      </c>
      <c r="F51" s="25" t="s">
        <v>93</v>
      </c>
      <c r="G51" s="25" t="s">
        <v>291</v>
      </c>
      <c r="H51" s="25" t="s">
        <v>51</v>
      </c>
      <c r="I51" s="25" t="s">
        <v>435</v>
      </c>
      <c r="J51" s="22" t="s">
        <v>308</v>
      </c>
      <c r="K51" s="22" t="s">
        <v>309</v>
      </c>
      <c r="L51" s="32"/>
      <c r="M51" s="38">
        <v>2000</v>
      </c>
      <c r="N51" s="38"/>
      <c r="O51" s="38">
        <f>SUM(P51:Q51)</f>
        <v>1800</v>
      </c>
      <c r="P51" s="38">
        <v>1800</v>
      </c>
      <c r="Q51" s="38">
        <v>0</v>
      </c>
      <c r="R51" s="38">
        <f>SUM(S51:T51)</f>
        <v>1800</v>
      </c>
      <c r="S51" s="38">
        <v>1800</v>
      </c>
      <c r="T51" s="38">
        <v>0</v>
      </c>
      <c r="U51" s="35">
        <f>SUM(V51:W51)</f>
        <v>1980</v>
      </c>
      <c r="V51" s="35">
        <v>1980</v>
      </c>
      <c r="W51" s="38">
        <v>0</v>
      </c>
    </row>
    <row r="52" spans="1:23" ht="217.5" customHeight="1" x14ac:dyDescent="0.25">
      <c r="A52" s="36" t="s">
        <v>94</v>
      </c>
      <c r="B52" s="577" t="s">
        <v>318</v>
      </c>
      <c r="C52" s="624"/>
      <c r="D52" s="624"/>
      <c r="E52" s="25" t="s">
        <v>37</v>
      </c>
      <c r="F52" s="25" t="s">
        <v>93</v>
      </c>
      <c r="G52" s="25" t="s">
        <v>96</v>
      </c>
      <c r="H52" s="25" t="s">
        <v>51</v>
      </c>
      <c r="I52" s="815" t="s">
        <v>435</v>
      </c>
      <c r="J52" s="816" t="s">
        <v>308</v>
      </c>
      <c r="K52" s="816" t="s">
        <v>309</v>
      </c>
      <c r="L52" s="32"/>
      <c r="M52" s="38">
        <v>90000</v>
      </c>
      <c r="N52" s="38"/>
      <c r="O52" s="38">
        <f>SUM(P52:Q52)</f>
        <v>90000</v>
      </c>
      <c r="P52" s="38">
        <f>M52</f>
        <v>90000</v>
      </c>
      <c r="Q52" s="38">
        <v>0</v>
      </c>
      <c r="R52" s="35">
        <f>SUM(S52:T52)</f>
        <v>90000</v>
      </c>
      <c r="S52" s="35">
        <f>M52</f>
        <v>90000</v>
      </c>
      <c r="T52" s="38">
        <v>0</v>
      </c>
      <c r="U52" s="35">
        <f>SUM(V52:W52)</f>
        <v>90000</v>
      </c>
      <c r="V52" s="35">
        <f>M52</f>
        <v>90000</v>
      </c>
      <c r="W52" s="38">
        <v>0</v>
      </c>
    </row>
    <row r="53" spans="1:23" ht="21.75" customHeight="1" x14ac:dyDescent="0.25">
      <c r="A53" s="176" t="s">
        <v>102</v>
      </c>
      <c r="B53" s="579"/>
      <c r="C53" s="625"/>
      <c r="D53" s="625"/>
      <c r="E53" s="25" t="s">
        <v>37</v>
      </c>
      <c r="F53" s="25" t="s">
        <v>93</v>
      </c>
      <c r="G53" s="25" t="s">
        <v>292</v>
      </c>
      <c r="H53" s="25" t="s">
        <v>51</v>
      </c>
      <c r="I53" s="862"/>
      <c r="J53" s="863"/>
      <c r="K53" s="863"/>
      <c r="L53" s="32"/>
      <c r="M53" s="38">
        <v>692300</v>
      </c>
      <c r="N53" s="38"/>
      <c r="O53" s="38">
        <f>SUM(P53:Q53)</f>
        <v>692300</v>
      </c>
      <c r="P53" s="38">
        <f>M53</f>
        <v>692300</v>
      </c>
      <c r="Q53" s="38"/>
      <c r="R53" s="35">
        <f>SUM(S53:T53)</f>
        <v>692300</v>
      </c>
      <c r="S53" s="35">
        <f>M53</f>
        <v>692300</v>
      </c>
      <c r="T53" s="38"/>
      <c r="U53" s="35">
        <f>SUM(V53:W53)</f>
        <v>692300</v>
      </c>
      <c r="V53" s="35">
        <f>M53</f>
        <v>692300</v>
      </c>
      <c r="W53" s="38"/>
    </row>
    <row r="54" spans="1:23" ht="14.25" customHeight="1" x14ac:dyDescent="0.25">
      <c r="A54" s="638" t="s">
        <v>112</v>
      </c>
      <c r="B54" s="641" t="s">
        <v>248</v>
      </c>
      <c r="C54" s="241"/>
      <c r="D54" s="241"/>
      <c r="E54" s="241"/>
      <c r="F54" s="241"/>
      <c r="G54" s="241"/>
      <c r="H54" s="241"/>
      <c r="I54" s="241"/>
      <c r="J54" s="241"/>
      <c r="K54" s="241"/>
      <c r="L54" s="242"/>
      <c r="M54" s="243">
        <f>SUM(M55:M56)</f>
        <v>189570</v>
      </c>
      <c r="N54" s="243"/>
      <c r="O54" s="243">
        <f t="shared" ref="O54:W54" si="14">SUM(O55:O56)</f>
        <v>151505</v>
      </c>
      <c r="P54" s="243">
        <f t="shared" si="14"/>
        <v>151505</v>
      </c>
      <c r="Q54" s="243">
        <f t="shared" si="14"/>
        <v>0</v>
      </c>
      <c r="R54" s="243">
        <f t="shared" si="14"/>
        <v>151505</v>
      </c>
      <c r="S54" s="243">
        <f t="shared" si="14"/>
        <v>151505</v>
      </c>
      <c r="T54" s="243">
        <f t="shared" si="14"/>
        <v>0</v>
      </c>
      <c r="U54" s="243">
        <f t="shared" si="14"/>
        <v>151505</v>
      </c>
      <c r="V54" s="243">
        <f t="shared" si="14"/>
        <v>151505</v>
      </c>
      <c r="W54" s="243">
        <f t="shared" si="14"/>
        <v>0</v>
      </c>
    </row>
    <row r="55" spans="1:23" ht="11.25" customHeight="1" x14ac:dyDescent="0.25">
      <c r="A55" s="639"/>
      <c r="B55" s="639"/>
      <c r="C55" s="241"/>
      <c r="D55" s="241"/>
      <c r="E55" s="240" t="s">
        <v>69</v>
      </c>
      <c r="F55" s="240" t="s">
        <v>170</v>
      </c>
      <c r="G55" s="240" t="s">
        <v>319</v>
      </c>
      <c r="H55" s="240" t="s">
        <v>51</v>
      </c>
      <c r="I55" s="240"/>
      <c r="J55" s="241"/>
      <c r="K55" s="241"/>
      <c r="L55" s="242"/>
      <c r="M55" s="243">
        <v>7770</v>
      </c>
      <c r="N55" s="243"/>
      <c r="O55" s="243">
        <f>SUM(P55:Q55)</f>
        <v>9713</v>
      </c>
      <c r="P55" s="243">
        <v>9713</v>
      </c>
      <c r="Q55" s="243">
        <v>0</v>
      </c>
      <c r="R55" s="244">
        <f>SUM(S55:T55)</f>
        <v>9713</v>
      </c>
      <c r="S55" s="244">
        <f>P55</f>
        <v>9713</v>
      </c>
      <c r="T55" s="243">
        <v>0</v>
      </c>
      <c r="U55" s="244">
        <f>SUM(V55:W55)</f>
        <v>9713</v>
      </c>
      <c r="V55" s="244">
        <f>S55</f>
        <v>9713</v>
      </c>
      <c r="W55" s="243">
        <v>0</v>
      </c>
    </row>
    <row r="56" spans="1:23" ht="18" customHeight="1" x14ac:dyDescent="0.25">
      <c r="A56" s="639"/>
      <c r="B56" s="639"/>
      <c r="C56" s="241"/>
      <c r="D56" s="241"/>
      <c r="E56" s="241"/>
      <c r="F56" s="241"/>
      <c r="G56" s="241"/>
      <c r="H56" s="241"/>
      <c r="I56" s="241"/>
      <c r="J56" s="241"/>
      <c r="K56" s="241"/>
      <c r="L56" s="242"/>
      <c r="M56" s="243">
        <f>SUM(M57+M60+M61+M66+M70)</f>
        <v>181800</v>
      </c>
      <c r="N56" s="243"/>
      <c r="O56" s="243">
        <f t="shared" ref="O56:W56" si="15">SUM(O57+O60+O61)</f>
        <v>141792</v>
      </c>
      <c r="P56" s="243">
        <f t="shared" si="15"/>
        <v>141792</v>
      </c>
      <c r="Q56" s="243">
        <f t="shared" si="15"/>
        <v>0</v>
      </c>
      <c r="R56" s="243">
        <f t="shared" si="15"/>
        <v>141792</v>
      </c>
      <c r="S56" s="243">
        <f t="shared" si="15"/>
        <v>141792</v>
      </c>
      <c r="T56" s="243">
        <f t="shared" si="15"/>
        <v>0</v>
      </c>
      <c r="U56" s="243">
        <f t="shared" si="15"/>
        <v>141792</v>
      </c>
      <c r="V56" s="243">
        <f t="shared" si="15"/>
        <v>141792</v>
      </c>
      <c r="W56" s="243">
        <f t="shared" si="15"/>
        <v>0</v>
      </c>
    </row>
    <row r="57" spans="1:23" ht="18" customHeight="1" x14ac:dyDescent="0.25">
      <c r="A57" s="639"/>
      <c r="B57" s="639"/>
      <c r="C57" s="241"/>
      <c r="D57" s="241"/>
      <c r="E57" s="241" t="s">
        <v>104</v>
      </c>
      <c r="F57" s="241" t="s">
        <v>68</v>
      </c>
      <c r="G57" s="241" t="s">
        <v>320</v>
      </c>
      <c r="H57" s="241" t="s">
        <v>51</v>
      </c>
      <c r="I57" s="241" t="s">
        <v>435</v>
      </c>
      <c r="J57" s="245" t="s">
        <v>308</v>
      </c>
      <c r="K57" s="245" t="s">
        <v>309</v>
      </c>
      <c r="L57" s="242"/>
      <c r="M57" s="243">
        <f>SUM(M58:M59)</f>
        <v>0</v>
      </c>
      <c r="N57" s="243"/>
      <c r="O57" s="243">
        <f t="shared" ref="O57:W57" si="16">SUM(O58:O59)</f>
        <v>0</v>
      </c>
      <c r="P57" s="243">
        <f t="shared" si="16"/>
        <v>0</v>
      </c>
      <c r="Q57" s="243">
        <f t="shared" si="16"/>
        <v>0</v>
      </c>
      <c r="R57" s="243">
        <f t="shared" si="16"/>
        <v>0</v>
      </c>
      <c r="S57" s="243">
        <f t="shared" si="16"/>
        <v>0</v>
      </c>
      <c r="T57" s="243">
        <f t="shared" si="16"/>
        <v>0</v>
      </c>
      <c r="U57" s="243">
        <f t="shared" si="16"/>
        <v>0</v>
      </c>
      <c r="V57" s="243">
        <f t="shared" si="16"/>
        <v>0</v>
      </c>
      <c r="W57" s="243">
        <f t="shared" si="16"/>
        <v>0</v>
      </c>
    </row>
    <row r="58" spans="1:23" ht="15" customHeight="1" x14ac:dyDescent="0.25">
      <c r="A58" s="639"/>
      <c r="B58" s="639"/>
      <c r="C58" s="241"/>
      <c r="D58" s="241"/>
      <c r="E58" s="642" t="s">
        <v>321</v>
      </c>
      <c r="F58" s="643"/>
      <c r="G58" s="644"/>
      <c r="H58" s="241"/>
      <c r="I58" s="241"/>
      <c r="J58" s="241"/>
      <c r="K58" s="241"/>
      <c r="L58" s="242"/>
      <c r="M58" s="243"/>
      <c r="N58" s="243"/>
      <c r="O58" s="243">
        <f>SUM(P58:Q58)</f>
        <v>0</v>
      </c>
      <c r="P58" s="243"/>
      <c r="Q58" s="243">
        <v>0</v>
      </c>
      <c r="R58" s="244">
        <f>SUM(S58:T58)</f>
        <v>0</v>
      </c>
      <c r="S58" s="244"/>
      <c r="T58" s="243">
        <v>0</v>
      </c>
      <c r="U58" s="244">
        <f>SUM(V58:W58)</f>
        <v>0</v>
      </c>
      <c r="V58" s="244"/>
      <c r="W58" s="243">
        <v>0</v>
      </c>
    </row>
    <row r="59" spans="1:23" ht="13.5" customHeight="1" x14ac:dyDescent="0.25">
      <c r="A59" s="639"/>
      <c r="B59" s="639"/>
      <c r="C59" s="241"/>
      <c r="D59" s="241"/>
      <c r="E59" s="642"/>
      <c r="F59" s="643"/>
      <c r="G59" s="644"/>
      <c r="H59" s="241"/>
      <c r="I59" s="241"/>
      <c r="J59" s="241"/>
      <c r="K59" s="241"/>
      <c r="L59" s="242"/>
      <c r="M59" s="243"/>
      <c r="N59" s="243"/>
      <c r="O59" s="243">
        <f>SUM(P59:Q59)</f>
        <v>0</v>
      </c>
      <c r="P59" s="243"/>
      <c r="Q59" s="243">
        <v>0</v>
      </c>
      <c r="R59" s="244">
        <f>SUM(S59:T59)</f>
        <v>0</v>
      </c>
      <c r="S59" s="244"/>
      <c r="T59" s="243">
        <v>0</v>
      </c>
      <c r="U59" s="244">
        <f>SUM(V59:W59)</f>
        <v>0</v>
      </c>
      <c r="V59" s="244"/>
      <c r="W59" s="243">
        <v>0</v>
      </c>
    </row>
    <row r="60" spans="1:23" ht="18" customHeight="1" x14ac:dyDescent="0.25">
      <c r="A60" s="639"/>
      <c r="B60" s="639"/>
      <c r="C60" s="241"/>
      <c r="D60" s="241"/>
      <c r="E60" s="241" t="s">
        <v>104</v>
      </c>
      <c r="F60" s="241" t="s">
        <v>68</v>
      </c>
      <c r="G60" s="241" t="s">
        <v>253</v>
      </c>
      <c r="H60" s="241" t="s">
        <v>51</v>
      </c>
      <c r="I60" s="241"/>
      <c r="J60" s="241"/>
      <c r="K60" s="241"/>
      <c r="L60" s="242"/>
      <c r="M60" s="243"/>
      <c r="N60" s="243"/>
      <c r="O60" s="243">
        <f>SUM(P60:Q60)</f>
        <v>0</v>
      </c>
      <c r="P60" s="243"/>
      <c r="Q60" s="243">
        <v>0</v>
      </c>
      <c r="R60" s="244">
        <f>SUM(S60:T60)</f>
        <v>0</v>
      </c>
      <c r="S60" s="244"/>
      <c r="T60" s="243">
        <v>0</v>
      </c>
      <c r="U60" s="244">
        <f>SUM(V60:W60)</f>
        <v>0</v>
      </c>
      <c r="V60" s="244"/>
      <c r="W60" s="243">
        <v>0</v>
      </c>
    </row>
    <row r="61" spans="1:23" ht="18" customHeight="1" x14ac:dyDescent="0.25">
      <c r="A61" s="639"/>
      <c r="B61" s="639"/>
      <c r="C61" s="241"/>
      <c r="D61" s="241"/>
      <c r="E61" s="241" t="s">
        <v>104</v>
      </c>
      <c r="F61" s="241" t="s">
        <v>68</v>
      </c>
      <c r="G61" s="241"/>
      <c r="H61" s="241" t="s">
        <v>51</v>
      </c>
      <c r="I61" s="865" t="s">
        <v>435</v>
      </c>
      <c r="J61" s="806" t="s">
        <v>308</v>
      </c>
      <c r="K61" s="806" t="s">
        <v>309</v>
      </c>
      <c r="L61" s="242"/>
      <c r="M61" s="243">
        <f>SUM(M62:M64)</f>
        <v>134400</v>
      </c>
      <c r="N61" s="243"/>
      <c r="O61" s="243">
        <f>SUM(O62:O64)</f>
        <v>141792</v>
      </c>
      <c r="P61" s="243">
        <f>SUM(P62:P64)</f>
        <v>141792</v>
      </c>
      <c r="Q61" s="243">
        <f>SUM(Q63:Q64)</f>
        <v>0</v>
      </c>
      <c r="R61" s="243">
        <f>SUM(R62:R64)</f>
        <v>141792</v>
      </c>
      <c r="S61" s="243">
        <f>SUM(S62:S64)</f>
        <v>141792</v>
      </c>
      <c r="T61" s="243">
        <f>SUM(T63:T64)</f>
        <v>0</v>
      </c>
      <c r="U61" s="243">
        <f>SUM(U62:U64)</f>
        <v>141792</v>
      </c>
      <c r="V61" s="243">
        <f>SUM(V62:V64)</f>
        <v>141792</v>
      </c>
      <c r="W61" s="243">
        <f>SUM(W63:W64)</f>
        <v>0</v>
      </c>
    </row>
    <row r="62" spans="1:23" ht="18" hidden="1" customHeight="1" x14ac:dyDescent="0.25">
      <c r="A62" s="639"/>
      <c r="B62" s="639"/>
      <c r="C62" s="241"/>
      <c r="D62" s="241"/>
      <c r="E62" s="642"/>
      <c r="F62" s="645"/>
      <c r="G62" s="646"/>
      <c r="H62" s="241"/>
      <c r="I62" s="866"/>
      <c r="J62" s="807"/>
      <c r="K62" s="807"/>
      <c r="L62" s="242"/>
      <c r="M62" s="243"/>
      <c r="N62" s="243"/>
      <c r="O62" s="243">
        <f>SUM(P62:Q62)</f>
        <v>0</v>
      </c>
      <c r="P62" s="243"/>
      <c r="Q62" s="243"/>
      <c r="R62" s="244">
        <f>SUM(S62:T62)</f>
        <v>0</v>
      </c>
      <c r="S62" s="243"/>
      <c r="T62" s="243"/>
      <c r="U62" s="244">
        <f>SUM(V62:W62)</f>
        <v>0</v>
      </c>
      <c r="V62" s="243"/>
      <c r="W62" s="243"/>
    </row>
    <row r="63" spans="1:23" ht="18" customHeight="1" x14ac:dyDescent="0.25">
      <c r="A63" s="639"/>
      <c r="B63" s="639"/>
      <c r="C63" s="241"/>
      <c r="D63" s="241"/>
      <c r="E63" s="642" t="s">
        <v>322</v>
      </c>
      <c r="F63" s="643"/>
      <c r="G63" s="644"/>
      <c r="H63" s="241"/>
      <c r="I63" s="866"/>
      <c r="J63" s="807"/>
      <c r="K63" s="807"/>
      <c r="L63" s="242"/>
      <c r="M63" s="243">
        <v>134400</v>
      </c>
      <c r="N63" s="243"/>
      <c r="O63" s="243">
        <f>SUM(P63:Q63)</f>
        <v>141792</v>
      </c>
      <c r="P63" s="243">
        <v>141792</v>
      </c>
      <c r="Q63" s="243">
        <v>0</v>
      </c>
      <c r="R63" s="244">
        <f>SUM(S63:T63)</f>
        <v>141792</v>
      </c>
      <c r="S63" s="244">
        <f>P63</f>
        <v>141792</v>
      </c>
      <c r="T63" s="243">
        <v>0</v>
      </c>
      <c r="U63" s="244">
        <f>SUM(V63:W63)</f>
        <v>141792</v>
      </c>
      <c r="V63" s="244">
        <f>S63</f>
        <v>141792</v>
      </c>
      <c r="W63" s="243">
        <v>0</v>
      </c>
    </row>
    <row r="64" spans="1:23" ht="12.75" customHeight="1" x14ac:dyDescent="0.25">
      <c r="A64" s="640"/>
      <c r="B64" s="640"/>
      <c r="C64" s="241"/>
      <c r="D64" s="241"/>
      <c r="E64" s="642"/>
      <c r="F64" s="643"/>
      <c r="G64" s="644"/>
      <c r="H64" s="241"/>
      <c r="I64" s="866"/>
      <c r="J64" s="807"/>
      <c r="K64" s="807"/>
      <c r="L64" s="242"/>
      <c r="M64" s="243"/>
      <c r="N64" s="243"/>
      <c r="O64" s="243">
        <f>SUM(P64:Q64)</f>
        <v>0</v>
      </c>
      <c r="P64" s="243"/>
      <c r="Q64" s="243">
        <v>0</v>
      </c>
      <c r="R64" s="244">
        <f>SUM(S64:T64)</f>
        <v>0</v>
      </c>
      <c r="S64" s="244"/>
      <c r="T64" s="243">
        <v>0</v>
      </c>
      <c r="U64" s="244">
        <f>SUM(V64:W64)</f>
        <v>0</v>
      </c>
      <c r="V64" s="244"/>
      <c r="W64" s="243">
        <v>0</v>
      </c>
    </row>
    <row r="65" spans="1:25" ht="35.25" customHeight="1" x14ac:dyDescent="0.25">
      <c r="A65" s="239" t="s">
        <v>115</v>
      </c>
      <c r="B65" s="240" t="s">
        <v>113</v>
      </c>
      <c r="C65" s="241"/>
      <c r="D65" s="241"/>
      <c r="E65" s="241" t="s">
        <v>104</v>
      </c>
      <c r="F65" s="241" t="s">
        <v>68</v>
      </c>
      <c r="G65" s="241"/>
      <c r="H65" s="241" t="s">
        <v>51</v>
      </c>
      <c r="I65" s="867"/>
      <c r="J65" s="808"/>
      <c r="K65" s="808"/>
      <c r="L65" s="242"/>
      <c r="M65" s="243"/>
      <c r="N65" s="243"/>
      <c r="O65" s="243">
        <f>SUM(P65:Q65)</f>
        <v>0</v>
      </c>
      <c r="P65" s="243"/>
      <c r="Q65" s="243">
        <v>0</v>
      </c>
      <c r="R65" s="244">
        <f>SUM(S65:T65)</f>
        <v>0</v>
      </c>
      <c r="S65" s="244"/>
      <c r="T65" s="243">
        <v>0</v>
      </c>
      <c r="U65" s="244">
        <f>SUM(V65:W65)</f>
        <v>0</v>
      </c>
      <c r="V65" s="244"/>
      <c r="W65" s="243">
        <v>0</v>
      </c>
    </row>
    <row r="66" spans="1:25" ht="96" customHeight="1" x14ac:dyDescent="0.25">
      <c r="A66" s="36" t="s">
        <v>120</v>
      </c>
      <c r="B66" s="20" t="s">
        <v>116</v>
      </c>
      <c r="C66" s="25"/>
      <c r="D66" s="25"/>
      <c r="E66" s="25"/>
      <c r="F66" s="25"/>
      <c r="G66" s="25"/>
      <c r="H66" s="25"/>
      <c r="I66" s="25"/>
      <c r="J66" s="25"/>
      <c r="K66" s="25"/>
      <c r="L66" s="32"/>
      <c r="M66" s="243">
        <f>SUM(M67:M68)</f>
        <v>40000</v>
      </c>
      <c r="N66" s="38"/>
      <c r="O66" s="38">
        <f t="shared" ref="O66:W66" si="17">SUM(O67:O68)</f>
        <v>40000</v>
      </c>
      <c r="P66" s="38">
        <f t="shared" si="17"/>
        <v>40000</v>
      </c>
      <c r="Q66" s="38">
        <f t="shared" si="17"/>
        <v>0</v>
      </c>
      <c r="R66" s="38">
        <f t="shared" si="17"/>
        <v>40000</v>
      </c>
      <c r="S66" s="38">
        <f t="shared" si="17"/>
        <v>40000</v>
      </c>
      <c r="T66" s="38">
        <f t="shared" si="17"/>
        <v>0</v>
      </c>
      <c r="U66" s="38">
        <f t="shared" si="17"/>
        <v>44000</v>
      </c>
      <c r="V66" s="38">
        <f t="shared" si="17"/>
        <v>44000</v>
      </c>
      <c r="W66" s="38">
        <f t="shared" si="17"/>
        <v>0</v>
      </c>
    </row>
    <row r="67" spans="1:25" ht="15.75" customHeight="1" x14ac:dyDescent="0.25">
      <c r="A67" s="36"/>
      <c r="B67" s="20"/>
      <c r="C67" s="25"/>
      <c r="D67" s="25"/>
      <c r="E67" s="25" t="s">
        <v>104</v>
      </c>
      <c r="F67" s="25" t="s">
        <v>68</v>
      </c>
      <c r="G67" s="25" t="s">
        <v>255</v>
      </c>
      <c r="H67" s="25" t="s">
        <v>51</v>
      </c>
      <c r="I67" s="25"/>
      <c r="J67" s="25"/>
      <c r="K67" s="25"/>
      <c r="L67" s="32"/>
      <c r="M67" s="38"/>
      <c r="N67" s="38"/>
      <c r="O67" s="38">
        <f>SUM(P67:Q67)</f>
        <v>0</v>
      </c>
      <c r="P67" s="38"/>
      <c r="Q67" s="38">
        <v>0</v>
      </c>
      <c r="R67" s="35">
        <f>SUM(S67:T67)</f>
        <v>0</v>
      </c>
      <c r="S67" s="35"/>
      <c r="T67" s="38">
        <v>0</v>
      </c>
      <c r="U67" s="35">
        <f>SUM(V67:W67)</f>
        <v>0</v>
      </c>
      <c r="V67" s="35"/>
      <c r="W67" s="38">
        <v>0</v>
      </c>
    </row>
    <row r="68" spans="1:25" ht="15.75" customHeight="1" x14ac:dyDescent="0.25">
      <c r="A68" s="36"/>
      <c r="B68" s="20"/>
      <c r="C68" s="25"/>
      <c r="D68" s="25"/>
      <c r="E68" s="702" t="s">
        <v>323</v>
      </c>
      <c r="F68" s="633"/>
      <c r="G68" s="633"/>
      <c r="H68" s="660"/>
      <c r="I68" s="25"/>
      <c r="J68" s="25"/>
      <c r="K68" s="25"/>
      <c r="L68" s="32"/>
      <c r="M68" s="344">
        <v>40000</v>
      </c>
      <c r="N68" s="38"/>
      <c r="O68" s="38">
        <f>SUM(P68:Q68)</f>
        <v>40000</v>
      </c>
      <c r="P68" s="38">
        <f>M68</f>
        <v>40000</v>
      </c>
      <c r="Q68" s="38">
        <v>0</v>
      </c>
      <c r="R68" s="35">
        <f>SUM(S68:T68)</f>
        <v>40000</v>
      </c>
      <c r="S68" s="35">
        <f>P68</f>
        <v>40000</v>
      </c>
      <c r="T68" s="38">
        <v>0</v>
      </c>
      <c r="U68" s="35">
        <f>SUM(V68:W68)</f>
        <v>44000</v>
      </c>
      <c r="V68" s="35">
        <v>44000</v>
      </c>
      <c r="W68" s="38">
        <v>0</v>
      </c>
    </row>
    <row r="69" spans="1:25" ht="27" customHeight="1" x14ac:dyDescent="0.25">
      <c r="A69" s="36" t="s">
        <v>324</v>
      </c>
      <c r="B69" s="20" t="s">
        <v>121</v>
      </c>
      <c r="C69" s="25"/>
      <c r="D69" s="25"/>
      <c r="E69" s="25" t="s">
        <v>104</v>
      </c>
      <c r="F69" s="25" t="s">
        <v>68</v>
      </c>
      <c r="G69" s="25"/>
      <c r="H69" s="25" t="s">
        <v>51</v>
      </c>
      <c r="I69" s="815" t="s">
        <v>435</v>
      </c>
      <c r="J69" s="799" t="s">
        <v>308</v>
      </c>
      <c r="K69" s="799" t="s">
        <v>309</v>
      </c>
      <c r="L69" s="32"/>
      <c r="M69" s="38"/>
      <c r="N69" s="38"/>
      <c r="O69" s="38">
        <f>SUM(P69:Q69)</f>
        <v>0</v>
      </c>
      <c r="P69" s="38"/>
      <c r="Q69" s="38">
        <v>0</v>
      </c>
      <c r="R69" s="35">
        <f>SUM(S69:T69)</f>
        <v>0</v>
      </c>
      <c r="S69" s="35"/>
      <c r="T69" s="38">
        <v>0</v>
      </c>
      <c r="U69" s="35">
        <f>SUM(V69:W69)</f>
        <v>0</v>
      </c>
      <c r="V69" s="35"/>
      <c r="W69" s="38">
        <v>0</v>
      </c>
      <c r="Y69" s="2">
        <f>P68+P63</f>
        <v>181792</v>
      </c>
    </row>
    <row r="70" spans="1:25" ht="23.25" customHeight="1" x14ac:dyDescent="0.25">
      <c r="A70" s="36" t="s">
        <v>123</v>
      </c>
      <c r="B70" s="20" t="s">
        <v>58</v>
      </c>
      <c r="C70" s="25"/>
      <c r="D70" s="25"/>
      <c r="E70" s="22" t="s">
        <v>36</v>
      </c>
      <c r="F70" s="22" t="s">
        <v>59</v>
      </c>
      <c r="G70" s="22" t="s">
        <v>60</v>
      </c>
      <c r="H70" s="22"/>
      <c r="I70" s="864"/>
      <c r="J70" s="800"/>
      <c r="K70" s="800"/>
      <c r="L70" s="32"/>
      <c r="M70" s="38">
        <f>SUM(M71:M72)</f>
        <v>7400</v>
      </c>
      <c r="N70" s="38"/>
      <c r="O70" s="38">
        <f t="shared" ref="O70:W70" si="18">SUM(O71:O72)</f>
        <v>6660</v>
      </c>
      <c r="P70" s="38">
        <f t="shared" si="18"/>
        <v>6660</v>
      </c>
      <c r="Q70" s="38">
        <f t="shared" si="18"/>
        <v>0</v>
      </c>
      <c r="R70" s="38">
        <f t="shared" si="18"/>
        <v>6660</v>
      </c>
      <c r="S70" s="38">
        <f t="shared" si="18"/>
        <v>6660</v>
      </c>
      <c r="T70" s="38">
        <f t="shared" si="18"/>
        <v>0</v>
      </c>
      <c r="U70" s="38">
        <f t="shared" si="18"/>
        <v>7326</v>
      </c>
      <c r="V70" s="38">
        <f t="shared" si="18"/>
        <v>7326</v>
      </c>
      <c r="W70" s="38">
        <f t="shared" si="18"/>
        <v>0</v>
      </c>
    </row>
    <row r="71" spans="1:25" ht="33.75" x14ac:dyDescent="0.25">
      <c r="A71" s="27" t="s">
        <v>256</v>
      </c>
      <c r="B71" s="20" t="s">
        <v>325</v>
      </c>
      <c r="C71" s="22"/>
      <c r="D71" s="22"/>
      <c r="E71" s="22" t="s">
        <v>36</v>
      </c>
      <c r="F71" s="22" t="s">
        <v>59</v>
      </c>
      <c r="G71" s="22" t="s">
        <v>60</v>
      </c>
      <c r="H71" s="22" t="s">
        <v>51</v>
      </c>
      <c r="I71" s="864"/>
      <c r="J71" s="800"/>
      <c r="K71" s="800"/>
      <c r="L71" s="22"/>
      <c r="M71" s="17">
        <v>7400</v>
      </c>
      <c r="N71" s="17"/>
      <c r="O71" s="17">
        <f>SUM(P71:Q71)</f>
        <v>6660</v>
      </c>
      <c r="P71" s="17">
        <v>6660</v>
      </c>
      <c r="Q71" s="17">
        <v>0</v>
      </c>
      <c r="R71" s="17">
        <f>SUM(S71:T71)</f>
        <v>6660</v>
      </c>
      <c r="S71" s="17">
        <v>6660</v>
      </c>
      <c r="T71" s="17">
        <v>0</v>
      </c>
      <c r="U71" s="17">
        <f>SUM(V71:W71)</f>
        <v>7326</v>
      </c>
      <c r="V71" s="17">
        <v>7326</v>
      </c>
      <c r="W71" s="17">
        <v>0</v>
      </c>
    </row>
    <row r="72" spans="1:25" ht="78.75" customHeight="1" x14ac:dyDescent="0.25">
      <c r="A72" s="27" t="s">
        <v>258</v>
      </c>
      <c r="B72" s="20" t="s">
        <v>259</v>
      </c>
      <c r="C72" s="22"/>
      <c r="D72" s="22"/>
      <c r="E72" s="22" t="s">
        <v>260</v>
      </c>
      <c r="F72" s="22" t="s">
        <v>119</v>
      </c>
      <c r="G72" s="22"/>
      <c r="H72" s="22" t="s">
        <v>326</v>
      </c>
      <c r="I72" s="862"/>
      <c r="J72" s="801"/>
      <c r="K72" s="801"/>
      <c r="L72" s="43"/>
      <c r="M72" s="44"/>
      <c r="N72" s="44"/>
      <c r="O72" s="17">
        <f>SUM(P72:Q72)</f>
        <v>0</v>
      </c>
      <c r="P72" s="44"/>
      <c r="Q72" s="44">
        <v>0</v>
      </c>
      <c r="R72" s="17">
        <f>SUM(S72:T72)</f>
        <v>0</v>
      </c>
      <c r="S72" s="44"/>
      <c r="T72" s="44">
        <v>0</v>
      </c>
      <c r="U72" s="17">
        <f>SUM(V72:W72)</f>
        <v>0</v>
      </c>
      <c r="V72" s="44"/>
      <c r="W72" s="44">
        <v>0</v>
      </c>
    </row>
    <row r="73" spans="1:25" ht="39" customHeight="1" x14ac:dyDescent="0.25">
      <c r="A73" s="590" t="s">
        <v>222</v>
      </c>
      <c r="B73" s="803"/>
      <c r="C73" s="803"/>
      <c r="D73" s="803"/>
      <c r="E73" s="803"/>
      <c r="F73" s="803"/>
      <c r="G73" s="803"/>
      <c r="H73" s="803"/>
      <c r="I73" s="803"/>
      <c r="J73" s="803"/>
      <c r="K73" s="803"/>
      <c r="L73" s="45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</row>
    <row r="74" spans="1:25" x14ac:dyDescent="0.25">
      <c r="A74" s="32" t="s">
        <v>126</v>
      </c>
      <c r="B74" s="32" t="s">
        <v>127</v>
      </c>
      <c r="C74" s="22"/>
      <c r="D74" s="22"/>
      <c r="E74" s="22"/>
      <c r="F74" s="22"/>
      <c r="G74" s="22"/>
      <c r="H74" s="22"/>
      <c r="I74" s="22"/>
      <c r="J74" s="22"/>
      <c r="K74" s="22"/>
      <c r="L74" s="47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</row>
    <row r="75" spans="1:25" ht="67.5" x14ac:dyDescent="0.25">
      <c r="A75" s="27" t="s">
        <v>128</v>
      </c>
      <c r="B75" s="84" t="s">
        <v>129</v>
      </c>
      <c r="C75" s="27"/>
      <c r="D75" s="27"/>
      <c r="E75" s="27"/>
      <c r="F75" s="27"/>
      <c r="G75" s="27"/>
      <c r="H75" s="27"/>
      <c r="I75" s="27"/>
      <c r="J75" s="27"/>
      <c r="K75" s="27"/>
      <c r="L75" s="22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1:25" x14ac:dyDescent="0.25">
      <c r="A76" s="27" t="s">
        <v>130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1:25" x14ac:dyDescent="0.25">
      <c r="A77" s="27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1:25" ht="22.5" x14ac:dyDescent="0.25">
      <c r="A78" s="27" t="s">
        <v>131</v>
      </c>
      <c r="B78" s="30" t="s">
        <v>132</v>
      </c>
      <c r="C78" s="49" t="s">
        <v>35</v>
      </c>
      <c r="D78" s="22"/>
      <c r="E78" s="22"/>
      <c r="F78" s="22"/>
      <c r="G78" s="22"/>
      <c r="H78" s="22"/>
      <c r="I78" s="22"/>
      <c r="J78" s="22"/>
      <c r="K78" s="22"/>
      <c r="L78" s="22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1:25" x14ac:dyDescent="0.25">
      <c r="A79" s="27" t="s">
        <v>133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1:25" x14ac:dyDescent="0.25">
      <c r="A80" s="27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1:23" ht="22.5" x14ac:dyDescent="0.25">
      <c r="A81" s="27" t="s">
        <v>134</v>
      </c>
      <c r="B81" s="30" t="s">
        <v>135</v>
      </c>
      <c r="C81" s="49" t="s">
        <v>35</v>
      </c>
      <c r="D81" s="22"/>
      <c r="E81" s="22"/>
      <c r="F81" s="22"/>
      <c r="G81" s="22"/>
      <c r="H81" s="22"/>
      <c r="I81" s="22"/>
      <c r="J81" s="22"/>
      <c r="K81" s="22"/>
      <c r="L81" s="22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 x14ac:dyDescent="0.25">
      <c r="A82" s="27" t="s">
        <v>136</v>
      </c>
      <c r="B82" s="20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1:23" x14ac:dyDescent="0.25">
      <c r="A83" s="27" t="s">
        <v>137</v>
      </c>
      <c r="B83" s="32" t="s">
        <v>138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1:23" ht="67.5" x14ac:dyDescent="0.25">
      <c r="A84" s="27" t="s">
        <v>139</v>
      </c>
      <c r="B84" s="84" t="s">
        <v>140</v>
      </c>
      <c r="C84" s="27"/>
      <c r="D84" s="27"/>
      <c r="E84" s="27"/>
      <c r="F84" s="27"/>
      <c r="G84" s="27"/>
      <c r="H84" s="27"/>
      <c r="I84" s="27"/>
      <c r="J84" s="27"/>
      <c r="K84" s="22"/>
      <c r="L84" s="22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1:23" x14ac:dyDescent="0.25">
      <c r="A85" s="27" t="s">
        <v>130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1:23" x14ac:dyDescent="0.25">
      <c r="A86" s="27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1:23" ht="22.5" x14ac:dyDescent="0.25">
      <c r="A87" s="27" t="s">
        <v>141</v>
      </c>
      <c r="B87" s="30" t="s">
        <v>142</v>
      </c>
      <c r="C87" s="49" t="s">
        <v>35</v>
      </c>
      <c r="D87" s="22"/>
      <c r="E87" s="22"/>
      <c r="F87" s="22"/>
      <c r="G87" s="22"/>
      <c r="H87" s="22"/>
      <c r="I87" s="22"/>
      <c r="J87" s="22"/>
      <c r="K87" s="22"/>
      <c r="L87" s="22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1:23" x14ac:dyDescent="0.25">
      <c r="A88" s="27" t="s">
        <v>143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1:23" x14ac:dyDescent="0.25">
      <c r="A89" s="27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3" ht="22.5" x14ac:dyDescent="0.25">
      <c r="A90" s="27" t="s">
        <v>144</v>
      </c>
      <c r="B90" s="30" t="s">
        <v>145</v>
      </c>
      <c r="C90" s="49" t="s">
        <v>35</v>
      </c>
      <c r="D90" s="22"/>
      <c r="E90" s="22"/>
      <c r="F90" s="22"/>
      <c r="G90" s="22"/>
      <c r="H90" s="22"/>
      <c r="I90" s="22"/>
      <c r="J90" s="22"/>
      <c r="K90" s="22"/>
      <c r="L90" s="22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3" x14ac:dyDescent="0.25">
      <c r="A91" s="27" t="s">
        <v>146</v>
      </c>
      <c r="B91" s="20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x14ac:dyDescent="0.25">
      <c r="A92" s="27"/>
      <c r="B92" s="20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x14ac:dyDescent="0.25">
      <c r="A93" s="27"/>
      <c r="B93" s="20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1:23" ht="16.5" customHeight="1" x14ac:dyDescent="0.25">
      <c r="A94" s="32" t="s">
        <v>147</v>
      </c>
      <c r="B94" s="632" t="s">
        <v>148</v>
      </c>
      <c r="C94" s="633"/>
      <c r="D94" s="633"/>
      <c r="E94" s="633"/>
      <c r="F94" s="633"/>
      <c r="G94" s="633"/>
      <c r="H94" s="633"/>
      <c r="I94" s="633"/>
      <c r="J94" s="633"/>
      <c r="K94" s="633"/>
      <c r="L94" s="45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</row>
    <row r="95" spans="1:23" x14ac:dyDescent="0.25">
      <c r="A95" s="27" t="s">
        <v>149</v>
      </c>
      <c r="B95" s="20"/>
      <c r="C95" s="49" t="s">
        <v>35</v>
      </c>
      <c r="D95" s="22"/>
      <c r="E95" s="22"/>
      <c r="F95" s="22"/>
      <c r="G95" s="22"/>
      <c r="H95" s="22"/>
      <c r="I95" s="22"/>
      <c r="J95" s="22"/>
      <c r="K95" s="22"/>
      <c r="L95" s="22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1:23" x14ac:dyDescent="0.25">
      <c r="A96" s="27" t="s">
        <v>150</v>
      </c>
      <c r="B96" s="20"/>
      <c r="C96" s="49" t="s">
        <v>35</v>
      </c>
      <c r="D96" s="22"/>
      <c r="E96" s="22"/>
      <c r="F96" s="22"/>
      <c r="G96" s="22"/>
      <c r="H96" s="22"/>
      <c r="I96" s="22"/>
      <c r="J96" s="22"/>
      <c r="K96" s="22"/>
      <c r="L96" s="22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1:23" x14ac:dyDescent="0.25">
      <c r="A97" s="27"/>
      <c r="B97" s="22"/>
      <c r="C97" s="50"/>
      <c r="D97" s="22"/>
      <c r="E97" s="22"/>
      <c r="F97" s="22"/>
      <c r="G97" s="22"/>
      <c r="H97" s="22"/>
      <c r="I97" s="22"/>
      <c r="J97" s="22"/>
      <c r="K97" s="22"/>
      <c r="L97" s="22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1:23" ht="30.75" customHeight="1" x14ac:dyDescent="0.25">
      <c r="A98" s="590" t="s">
        <v>327</v>
      </c>
      <c r="B98" s="657"/>
      <c r="C98" s="657"/>
      <c r="D98" s="657"/>
      <c r="E98" s="657"/>
      <c r="F98" s="657"/>
      <c r="G98" s="657"/>
      <c r="H98" s="657"/>
      <c r="I98" s="657"/>
      <c r="J98" s="657"/>
      <c r="K98" s="657"/>
      <c r="L98" s="45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</row>
    <row r="99" spans="1:23" x14ac:dyDescent="0.25">
      <c r="A99" s="27" t="s">
        <v>152</v>
      </c>
      <c r="B99" s="22"/>
      <c r="C99" s="50" t="s">
        <v>35</v>
      </c>
      <c r="D99" s="22"/>
      <c r="E99" s="22"/>
      <c r="F99" s="22"/>
      <c r="G99" s="22"/>
      <c r="H99" s="22"/>
      <c r="I99" s="22"/>
      <c r="J99" s="22"/>
      <c r="K99" s="22"/>
      <c r="L99" s="22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1:23" x14ac:dyDescent="0.25">
      <c r="A100" s="27" t="s">
        <v>153</v>
      </c>
      <c r="B100" s="22"/>
      <c r="C100" s="50" t="s">
        <v>35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1:23" ht="23.25" customHeight="1" x14ac:dyDescent="0.25">
      <c r="A101" s="590" t="s">
        <v>154</v>
      </c>
      <c r="B101" s="650"/>
      <c r="C101" s="650"/>
      <c r="D101" s="650"/>
      <c r="E101" s="650"/>
      <c r="F101" s="650"/>
      <c r="G101" s="650"/>
      <c r="H101" s="650"/>
      <c r="I101" s="650"/>
      <c r="J101" s="650"/>
      <c r="K101" s="650"/>
      <c r="L101" s="651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ht="22.5" x14ac:dyDescent="0.25">
      <c r="A102" s="177" t="s">
        <v>155</v>
      </c>
      <c r="B102" s="30" t="s">
        <v>156</v>
      </c>
      <c r="C102" s="52"/>
      <c r="D102" s="17"/>
      <c r="E102" s="17"/>
      <c r="F102" s="17"/>
      <c r="G102" s="17"/>
      <c r="H102" s="17"/>
      <c r="I102" s="17"/>
      <c r="J102" s="17"/>
      <c r="K102" s="17"/>
      <c r="L102" s="53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 x14ac:dyDescent="0.25">
      <c r="A103" s="60" t="s">
        <v>163</v>
      </c>
      <c r="B103" s="632" t="s">
        <v>164</v>
      </c>
      <c r="C103" s="658"/>
      <c r="D103" s="658"/>
      <c r="E103" s="658"/>
      <c r="F103" s="658"/>
      <c r="G103" s="658"/>
      <c r="H103" s="633"/>
      <c r="I103" s="804"/>
      <c r="J103" s="804"/>
      <c r="K103" s="804"/>
      <c r="L103" s="805"/>
      <c r="M103" s="12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1:23" ht="31.5" x14ac:dyDescent="0.25">
      <c r="A104" s="27" t="s">
        <v>165</v>
      </c>
      <c r="B104" s="45" t="s">
        <v>166</v>
      </c>
      <c r="C104" s="60" t="s">
        <v>35</v>
      </c>
      <c r="D104" s="32"/>
      <c r="E104" s="22"/>
      <c r="F104" s="22"/>
      <c r="G104" s="22"/>
      <c r="H104" s="22"/>
      <c r="I104" s="22"/>
      <c r="J104" s="22"/>
      <c r="K104" s="22"/>
      <c r="L104" s="22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23" x14ac:dyDescent="0.25">
      <c r="A105" s="19" t="s">
        <v>33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23" x14ac:dyDescent="0.25">
      <c r="A106" s="27" t="s">
        <v>49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1:23" ht="42" x14ac:dyDescent="0.25">
      <c r="A107" s="27" t="s">
        <v>167</v>
      </c>
      <c r="B107" s="45" t="s">
        <v>168</v>
      </c>
      <c r="C107" s="49" t="s">
        <v>35</v>
      </c>
      <c r="D107" s="49"/>
      <c r="E107" s="22"/>
      <c r="F107" s="22"/>
      <c r="G107" s="22"/>
      <c r="H107" s="22"/>
      <c r="I107" s="22"/>
      <c r="J107" s="22"/>
      <c r="K107" s="22"/>
      <c r="L107" s="22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1:23" x14ac:dyDescent="0.25">
      <c r="A108" s="27" t="s">
        <v>64</v>
      </c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1:23" x14ac:dyDescent="0.25">
      <c r="A109" s="27" t="s">
        <v>171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1:23" ht="31.5" x14ac:dyDescent="0.25">
      <c r="A110" s="32" t="s">
        <v>173</v>
      </c>
      <c r="B110" s="45" t="s">
        <v>174</v>
      </c>
      <c r="C110" s="49" t="s">
        <v>35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1:23" x14ac:dyDescent="0.25">
      <c r="A111" s="27" t="s">
        <v>175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3" x14ac:dyDescent="0.25">
      <c r="A112" s="27" t="s">
        <v>176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1:23" x14ac:dyDescent="0.25">
      <c r="A113" s="32" t="s">
        <v>177</v>
      </c>
      <c r="B113" s="32" t="s">
        <v>178</v>
      </c>
      <c r="C113" s="49" t="s">
        <v>35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1:23" x14ac:dyDescent="0.25">
      <c r="A114" s="27" t="s">
        <v>179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x14ac:dyDescent="0.25">
      <c r="A115" s="27" t="s">
        <v>180</v>
      </c>
      <c r="B115" s="32" t="s">
        <v>181</v>
      </c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1:23" x14ac:dyDescent="0.25">
      <c r="A116" s="27" t="s">
        <v>182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:23" x14ac:dyDescent="0.25">
      <c r="A117" s="32" t="s">
        <v>183</v>
      </c>
      <c r="B117" s="32" t="s">
        <v>184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1:23" x14ac:dyDescent="0.25">
      <c r="A118" s="27" t="s">
        <v>185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1:23" ht="26.25" customHeight="1" x14ac:dyDescent="0.25">
      <c r="A119" s="178" t="s">
        <v>186</v>
      </c>
      <c r="B119" s="590" t="s">
        <v>328</v>
      </c>
      <c r="C119" s="657"/>
      <c r="D119" s="657"/>
      <c r="E119" s="657"/>
      <c r="F119" s="657"/>
      <c r="G119" s="657"/>
      <c r="H119" s="657"/>
      <c r="I119" s="657"/>
      <c r="J119" s="657"/>
      <c r="K119" s="657"/>
      <c r="L119" s="45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</row>
    <row r="120" spans="1:23" ht="31.5" x14ac:dyDescent="0.25">
      <c r="A120" s="32" t="s">
        <v>165</v>
      </c>
      <c r="B120" s="45" t="s">
        <v>267</v>
      </c>
      <c r="C120" s="49" t="s">
        <v>35</v>
      </c>
      <c r="D120" s="45"/>
      <c r="E120" s="22"/>
      <c r="F120" s="22"/>
      <c r="G120" s="22"/>
      <c r="H120" s="22"/>
      <c r="I120" s="22"/>
      <c r="J120" s="22"/>
      <c r="K120" s="22"/>
      <c r="L120" s="22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1:23" x14ac:dyDescent="0.25">
      <c r="A121" s="27" t="s">
        <v>33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17"/>
      <c r="N121" s="17"/>
      <c r="O121" s="17"/>
      <c r="P121" s="17"/>
      <c r="Q121" s="61"/>
      <c r="R121" s="61"/>
      <c r="S121" s="17"/>
      <c r="T121" s="17"/>
      <c r="U121" s="17"/>
      <c r="V121" s="17"/>
      <c r="W121" s="17"/>
    </row>
    <row r="122" spans="1:23" x14ac:dyDescent="0.25">
      <c r="A122" s="19" t="s">
        <v>49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ht="63" x14ac:dyDescent="0.25">
      <c r="A123" s="32" t="s">
        <v>167</v>
      </c>
      <c r="B123" s="45" t="s">
        <v>268</v>
      </c>
      <c r="C123" s="49" t="s">
        <v>35</v>
      </c>
      <c r="D123" s="45"/>
      <c r="E123" s="22"/>
      <c r="F123" s="22"/>
      <c r="G123" s="22"/>
      <c r="H123" s="22"/>
      <c r="I123" s="22"/>
      <c r="J123" s="22"/>
      <c r="K123" s="22"/>
      <c r="L123" s="22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 x14ac:dyDescent="0.25">
      <c r="A124" s="27" t="s">
        <v>64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1:23" x14ac:dyDescent="0.25">
      <c r="A125" s="27" t="s">
        <v>81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1:23" ht="27" customHeight="1" x14ac:dyDescent="0.25">
      <c r="A126" s="178" t="s">
        <v>188</v>
      </c>
      <c r="B126" s="590" t="s">
        <v>189</v>
      </c>
      <c r="C126" s="657"/>
      <c r="D126" s="657"/>
      <c r="E126" s="657"/>
      <c r="F126" s="657"/>
      <c r="G126" s="657"/>
      <c r="H126" s="657"/>
      <c r="I126" s="657"/>
      <c r="J126" s="657"/>
      <c r="K126" s="657"/>
      <c r="L126" s="45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</row>
    <row r="127" spans="1:23" x14ac:dyDescent="0.25">
      <c r="A127" s="27" t="s">
        <v>190</v>
      </c>
      <c r="B127" s="22"/>
      <c r="C127" s="49"/>
      <c r="D127" s="22"/>
      <c r="E127" s="22"/>
      <c r="F127" s="22"/>
      <c r="G127" s="22"/>
      <c r="H127" s="22"/>
      <c r="I127" s="22"/>
      <c r="J127" s="22"/>
      <c r="K127" s="22"/>
      <c r="L127" s="22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hidden="1" x14ac:dyDescent="0.25">
      <c r="A128" s="27" t="s">
        <v>167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1:23" x14ac:dyDescent="0.25">
      <c r="A129" s="60" t="s">
        <v>191</v>
      </c>
      <c r="B129" s="632" t="s">
        <v>192</v>
      </c>
      <c r="C129" s="658"/>
      <c r="D129" s="658"/>
      <c r="E129" s="659"/>
      <c r="F129" s="659"/>
      <c r="G129" s="659"/>
      <c r="H129" s="659"/>
      <c r="I129" s="633"/>
      <c r="J129" s="660"/>
      <c r="K129" s="22"/>
      <c r="L129" s="22"/>
      <c r="M129" s="62"/>
      <c r="N129" s="17"/>
      <c r="O129" s="12"/>
      <c r="P129" s="17"/>
      <c r="Q129" s="17"/>
      <c r="R129" s="12"/>
      <c r="S129" s="17"/>
      <c r="T129" s="17"/>
      <c r="U129" s="17"/>
      <c r="V129" s="12"/>
      <c r="W129" s="17"/>
    </row>
    <row r="130" spans="1:23" x14ac:dyDescent="0.25">
      <c r="A130" s="27" t="s">
        <v>165</v>
      </c>
      <c r="B130" s="32" t="s">
        <v>193</v>
      </c>
      <c r="C130" s="49" t="s">
        <v>35</v>
      </c>
      <c r="D130" s="32"/>
      <c r="E130" s="22"/>
      <c r="F130" s="22"/>
      <c r="G130" s="22"/>
      <c r="H130" s="22"/>
      <c r="I130" s="22"/>
      <c r="J130" s="22"/>
      <c r="K130" s="22"/>
      <c r="L130" s="22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1:23" ht="31.5" x14ac:dyDescent="0.25">
      <c r="A131" s="19" t="s">
        <v>33</v>
      </c>
      <c r="B131" s="45" t="s">
        <v>194</v>
      </c>
      <c r="C131" s="49" t="s">
        <v>35</v>
      </c>
      <c r="D131" s="45"/>
      <c r="E131" s="22"/>
      <c r="F131" s="22"/>
      <c r="G131" s="22"/>
      <c r="H131" s="22"/>
      <c r="I131" s="22"/>
      <c r="J131" s="22"/>
      <c r="K131" s="22"/>
      <c r="L131" s="22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1:23" x14ac:dyDescent="0.25">
      <c r="A132" s="27">
        <v>2</v>
      </c>
      <c r="B132" s="32" t="s">
        <v>195</v>
      </c>
      <c r="C132" s="49" t="s">
        <v>35</v>
      </c>
      <c r="D132" s="32"/>
      <c r="E132" s="22"/>
      <c r="F132" s="22"/>
      <c r="G132" s="22"/>
      <c r="H132" s="22"/>
      <c r="I132" s="22"/>
      <c r="J132" s="22"/>
      <c r="K132" s="22"/>
      <c r="L132" s="22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1:23" x14ac:dyDescent="0.25">
      <c r="A133" s="27" t="s">
        <v>64</v>
      </c>
      <c r="B133" s="63"/>
      <c r="C133" s="49" t="s">
        <v>35</v>
      </c>
      <c r="D133" s="63"/>
      <c r="E133" s="22"/>
      <c r="F133" s="22"/>
      <c r="G133" s="22"/>
      <c r="H133" s="22"/>
      <c r="I133" s="22"/>
      <c r="J133" s="22"/>
      <c r="K133" s="22"/>
      <c r="L133" s="22"/>
      <c r="M133" s="17"/>
      <c r="N133" s="17"/>
      <c r="O133" s="17"/>
      <c r="P133" s="17"/>
      <c r="Q133" s="17"/>
      <c r="R133" s="12"/>
      <c r="S133" s="17"/>
      <c r="T133" s="17"/>
      <c r="U133" s="17"/>
      <c r="V133" s="17"/>
      <c r="W133" s="17"/>
    </row>
    <row r="134" spans="1:23" ht="21" x14ac:dyDescent="0.25">
      <c r="A134" s="38">
        <v>3</v>
      </c>
      <c r="B134" s="46" t="s">
        <v>196</v>
      </c>
      <c r="C134" s="49" t="s">
        <v>35</v>
      </c>
      <c r="D134" s="32"/>
      <c r="E134" s="22"/>
      <c r="F134" s="22"/>
      <c r="G134" s="22"/>
      <c r="H134" s="22"/>
      <c r="I134" s="22"/>
      <c r="J134" s="22"/>
      <c r="K134" s="22"/>
      <c r="L134" s="22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x14ac:dyDescent="0.25">
      <c r="A135" s="27" t="s">
        <v>197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hidden="1" x14ac:dyDescent="0.25">
      <c r="A136" s="27" t="s">
        <v>123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1:23" ht="15.75" x14ac:dyDescent="0.25">
      <c r="A137" s="179" t="s">
        <v>198</v>
      </c>
      <c r="B137" s="590" t="s">
        <v>199</v>
      </c>
      <c r="C137" s="591"/>
      <c r="D137" s="591"/>
      <c r="E137" s="591"/>
      <c r="F137" s="591"/>
      <c r="G137" s="591"/>
      <c r="H137" s="591"/>
      <c r="I137" s="591"/>
      <c r="J137" s="657"/>
      <c r="K137" s="657"/>
      <c r="L137" s="657"/>
      <c r="M137" s="657"/>
      <c r="N137" s="657"/>
      <c r="O137" s="657"/>
      <c r="P137" s="657"/>
      <c r="Q137" s="657"/>
      <c r="R137" s="657"/>
      <c r="S137" s="657"/>
      <c r="T137" s="657"/>
      <c r="U137" s="657"/>
      <c r="V137" s="657"/>
      <c r="W137" s="592"/>
    </row>
    <row r="138" spans="1:23" x14ac:dyDescent="0.25">
      <c r="A138" s="17"/>
      <c r="B138" s="66"/>
      <c r="C138" s="66"/>
      <c r="D138" s="66"/>
      <c r="E138" s="66"/>
      <c r="F138" s="66"/>
      <c r="G138" s="66"/>
      <c r="H138" s="66"/>
      <c r="I138" s="66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ht="30" customHeight="1" x14ac:dyDescent="0.25">
      <c r="A139" s="179" t="s">
        <v>200</v>
      </c>
      <c r="B139" s="590" t="s">
        <v>201</v>
      </c>
      <c r="C139" s="657"/>
      <c r="D139" s="657"/>
      <c r="E139" s="657"/>
      <c r="F139" s="657"/>
      <c r="G139" s="657"/>
      <c r="H139" s="657"/>
      <c r="I139" s="657"/>
      <c r="J139" s="657"/>
      <c r="K139" s="657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</row>
    <row r="140" spans="1:23" x14ac:dyDescent="0.2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</row>
    <row r="141" spans="1:23" ht="12.75" customHeight="1" x14ac:dyDescent="0.25">
      <c r="A141" s="68" t="s">
        <v>202</v>
      </c>
      <c r="B141" s="68" t="s">
        <v>54</v>
      </c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</row>
    <row r="142" spans="1:23" x14ac:dyDescent="0.25">
      <c r="A142" s="69"/>
      <c r="B142" s="69" t="s">
        <v>271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70">
        <f>SUM(M19+M103+M119+M126+M129+M137+M139+M141)</f>
        <v>3724574</v>
      </c>
      <c r="N142" s="70"/>
      <c r="O142" s="70">
        <f t="shared" ref="O142:W142" si="19">SUM(O19+O103+O119+O126+O129+O137+O139+O141)</f>
        <v>3826741</v>
      </c>
      <c r="P142" s="70">
        <f t="shared" si="19"/>
        <v>3680694</v>
      </c>
      <c r="Q142" s="70">
        <f t="shared" si="19"/>
        <v>146047</v>
      </c>
      <c r="R142" s="70">
        <f t="shared" si="19"/>
        <v>3865102</v>
      </c>
      <c r="S142" s="70">
        <f t="shared" si="19"/>
        <v>3865102</v>
      </c>
      <c r="T142" s="70">
        <f t="shared" si="19"/>
        <v>0</v>
      </c>
      <c r="U142" s="70">
        <f t="shared" si="19"/>
        <v>3882747</v>
      </c>
      <c r="V142" s="70">
        <f t="shared" si="19"/>
        <v>3882747</v>
      </c>
      <c r="W142" s="70">
        <f t="shared" si="19"/>
        <v>0</v>
      </c>
    </row>
    <row r="143" spans="1:23" ht="16.5" hidden="1" customHeight="1" x14ac:dyDescent="0.25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</row>
    <row r="144" spans="1:23" x14ac:dyDescent="0.25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</row>
    <row r="145" spans="1:23" x14ac:dyDescent="0.25">
      <c r="A145" s="75" t="s">
        <v>204</v>
      </c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3"/>
      <c r="Q145" s="73"/>
      <c r="R145" s="73"/>
      <c r="S145" s="73"/>
      <c r="T145" s="73"/>
      <c r="U145" s="73"/>
      <c r="V145" s="73"/>
      <c r="W145" s="73"/>
    </row>
    <row r="146" spans="1:23" x14ac:dyDescent="0.25">
      <c r="A146" s="75" t="s">
        <v>205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3"/>
      <c r="Q146" s="73"/>
      <c r="R146" s="73"/>
      <c r="S146" s="73"/>
      <c r="T146" s="73"/>
      <c r="U146" s="73"/>
      <c r="V146" s="73"/>
      <c r="W146" s="73"/>
    </row>
    <row r="147" spans="1:23" ht="15.75" customHeight="1" x14ac:dyDescent="0.25">
      <c r="A147" s="75" t="s">
        <v>206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3"/>
      <c r="Q147" s="73"/>
      <c r="R147" s="73"/>
      <c r="S147" s="73"/>
      <c r="T147" s="73"/>
      <c r="U147" s="73"/>
      <c r="V147" s="73"/>
      <c r="W147" s="73"/>
    </row>
    <row r="148" spans="1:23" x14ac:dyDescent="0.2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</row>
    <row r="149" spans="1:23" ht="12.75" customHeight="1" x14ac:dyDescent="0.25">
      <c r="A149" s="663" t="s">
        <v>7</v>
      </c>
      <c r="B149" s="577" t="s">
        <v>8</v>
      </c>
      <c r="C149" s="577" t="s">
        <v>9</v>
      </c>
      <c r="D149" s="577" t="s">
        <v>10</v>
      </c>
      <c r="E149" s="582" t="s">
        <v>11</v>
      </c>
      <c r="F149" s="583"/>
      <c r="G149" s="583"/>
      <c r="H149" s="76"/>
      <c r="I149" s="584" t="s">
        <v>12</v>
      </c>
      <c r="J149" s="577" t="s">
        <v>13</v>
      </c>
      <c r="K149" s="577" t="s">
        <v>14</v>
      </c>
      <c r="L149" s="77"/>
      <c r="M149" s="78"/>
      <c r="N149" s="78"/>
      <c r="O149" s="78"/>
      <c r="P149" s="78"/>
      <c r="Q149" s="666"/>
      <c r="R149" s="666"/>
      <c r="S149" s="78"/>
      <c r="T149" s="78"/>
      <c r="U149" s="79"/>
      <c r="V149" s="78"/>
      <c r="W149" s="76"/>
    </row>
    <row r="150" spans="1:23" ht="12.75" customHeight="1" x14ac:dyDescent="0.25">
      <c r="A150" s="664"/>
      <c r="B150" s="578"/>
      <c r="C150" s="578"/>
      <c r="D150" s="578"/>
      <c r="E150" s="607" t="s">
        <v>15</v>
      </c>
      <c r="F150" s="608"/>
      <c r="G150" s="608"/>
      <c r="H150" s="609"/>
      <c r="I150" s="585"/>
      <c r="J150" s="578"/>
      <c r="K150" s="578"/>
      <c r="L150" s="667"/>
      <c r="M150" s="668"/>
      <c r="N150" s="668"/>
      <c r="O150" s="668"/>
      <c r="P150" s="668"/>
      <c r="Q150" s="668"/>
      <c r="R150" s="668"/>
      <c r="S150" s="668"/>
      <c r="T150" s="668"/>
      <c r="U150" s="668"/>
      <c r="V150" s="668"/>
      <c r="W150" s="669"/>
    </row>
    <row r="151" spans="1:23" ht="12.75" customHeight="1" x14ac:dyDescent="0.25">
      <c r="A151" s="664"/>
      <c r="B151" s="578"/>
      <c r="C151" s="578"/>
      <c r="D151" s="578"/>
      <c r="E151" s="612" t="s">
        <v>16</v>
      </c>
      <c r="F151" s="612" t="s">
        <v>17</v>
      </c>
      <c r="G151" s="615" t="s">
        <v>18</v>
      </c>
      <c r="H151" s="612" t="s">
        <v>19</v>
      </c>
      <c r="I151" s="585"/>
      <c r="J151" s="578"/>
      <c r="K151" s="578"/>
      <c r="L151" s="598" t="s">
        <v>20</v>
      </c>
      <c r="M151" s="599"/>
      <c r="N151" s="599"/>
      <c r="O151" s="599"/>
      <c r="P151" s="599"/>
      <c r="Q151" s="599"/>
      <c r="R151" s="599"/>
      <c r="S151" s="599"/>
      <c r="T151" s="599"/>
      <c r="U151" s="599"/>
      <c r="V151" s="599"/>
      <c r="W151" s="600"/>
    </row>
    <row r="152" spans="1:23" ht="12.75" customHeight="1" x14ac:dyDescent="0.25">
      <c r="A152" s="664"/>
      <c r="B152" s="578"/>
      <c r="C152" s="578"/>
      <c r="D152" s="578"/>
      <c r="E152" s="613"/>
      <c r="F152" s="613"/>
      <c r="G152" s="616"/>
      <c r="H152" s="613"/>
      <c r="I152" s="585"/>
      <c r="J152" s="578"/>
      <c r="K152" s="578"/>
      <c r="L152" s="577" t="s">
        <v>21</v>
      </c>
      <c r="M152" s="577" t="s">
        <v>207</v>
      </c>
      <c r="N152" s="577" t="s">
        <v>23</v>
      </c>
      <c r="O152" s="587" t="s">
        <v>208</v>
      </c>
      <c r="P152" s="588"/>
      <c r="Q152" s="589"/>
      <c r="R152" s="587" t="s">
        <v>209</v>
      </c>
      <c r="S152" s="588"/>
      <c r="T152" s="589"/>
      <c r="U152" s="670" t="s">
        <v>210</v>
      </c>
      <c r="V152" s="671"/>
      <c r="W152" s="672"/>
    </row>
    <row r="153" spans="1:23" ht="36" customHeight="1" x14ac:dyDescent="0.25">
      <c r="A153" s="665"/>
      <c r="B153" s="579"/>
      <c r="C153" s="579"/>
      <c r="D153" s="579"/>
      <c r="E153" s="614"/>
      <c r="F153" s="614"/>
      <c r="G153" s="617"/>
      <c r="H153" s="614"/>
      <c r="I153" s="586"/>
      <c r="J153" s="579"/>
      <c r="K153" s="579"/>
      <c r="L153" s="579"/>
      <c r="M153" s="579"/>
      <c r="N153" s="579"/>
      <c r="O153" s="12" t="s">
        <v>27</v>
      </c>
      <c r="P153" s="12" t="s">
        <v>28</v>
      </c>
      <c r="Q153" s="12" t="s">
        <v>29</v>
      </c>
      <c r="R153" s="12" t="s">
        <v>27</v>
      </c>
      <c r="S153" s="12" t="s">
        <v>28</v>
      </c>
      <c r="T153" s="12" t="s">
        <v>29</v>
      </c>
      <c r="U153" s="12" t="s">
        <v>27</v>
      </c>
      <c r="V153" s="12" t="s">
        <v>28</v>
      </c>
      <c r="W153" s="12" t="s">
        <v>29</v>
      </c>
    </row>
    <row r="154" spans="1:23" x14ac:dyDescent="0.25">
      <c r="A154" s="12">
        <v>1</v>
      </c>
      <c r="B154" s="12">
        <v>2</v>
      </c>
      <c r="C154" s="12"/>
      <c r="D154" s="12"/>
      <c r="E154" s="12" t="s">
        <v>173</v>
      </c>
      <c r="F154" s="12" t="s">
        <v>177</v>
      </c>
      <c r="G154" s="12">
        <v>5</v>
      </c>
      <c r="H154" s="12">
        <v>6</v>
      </c>
      <c r="I154" s="12">
        <v>7</v>
      </c>
      <c r="J154" s="12">
        <v>8</v>
      </c>
      <c r="K154" s="12">
        <v>9</v>
      </c>
      <c r="L154" s="12">
        <v>10</v>
      </c>
      <c r="M154" s="12">
        <v>11</v>
      </c>
      <c r="N154" s="12">
        <v>12</v>
      </c>
      <c r="O154" s="587" t="s">
        <v>59</v>
      </c>
      <c r="P154" s="588"/>
      <c r="Q154" s="589"/>
      <c r="R154" s="587" t="s">
        <v>211</v>
      </c>
      <c r="S154" s="588"/>
      <c r="T154" s="589"/>
      <c r="U154" s="587" t="s">
        <v>212</v>
      </c>
      <c r="V154" s="588"/>
      <c r="W154" s="589"/>
    </row>
    <row r="155" spans="1:23" ht="15.75" customHeight="1" x14ac:dyDescent="0.25">
      <c r="A155" s="12" t="s">
        <v>30</v>
      </c>
      <c r="B155" s="590" t="s">
        <v>235</v>
      </c>
      <c r="C155" s="591"/>
      <c r="D155" s="591"/>
      <c r="E155" s="591"/>
      <c r="F155" s="591"/>
      <c r="G155" s="591"/>
      <c r="H155" s="662"/>
      <c r="I155" s="17"/>
      <c r="J155" s="17"/>
      <c r="K155" s="17"/>
      <c r="L155" s="17"/>
      <c r="M155" s="80">
        <f t="shared" ref="M155:W155" si="20">SUM(M157+M165+M172+M178+M203)</f>
        <v>66490</v>
      </c>
      <c r="N155" s="80">
        <f t="shared" si="20"/>
        <v>0</v>
      </c>
      <c r="O155" s="80">
        <f t="shared" si="20"/>
        <v>66490</v>
      </c>
      <c r="P155" s="80">
        <f t="shared" si="20"/>
        <v>66490</v>
      </c>
      <c r="Q155" s="80">
        <f t="shared" si="20"/>
        <v>0</v>
      </c>
      <c r="R155" s="80">
        <f t="shared" si="20"/>
        <v>66490</v>
      </c>
      <c r="S155" s="80">
        <f t="shared" si="20"/>
        <v>66490</v>
      </c>
      <c r="T155" s="80">
        <f t="shared" si="20"/>
        <v>0</v>
      </c>
      <c r="U155" s="80">
        <f t="shared" si="20"/>
        <v>66490</v>
      </c>
      <c r="V155" s="80">
        <f t="shared" si="20"/>
        <v>66490</v>
      </c>
      <c r="W155" s="80">
        <f t="shared" si="20"/>
        <v>0</v>
      </c>
    </row>
    <row r="156" spans="1:23" x14ac:dyDescent="0.25">
      <c r="A156" s="17"/>
      <c r="B156" s="670"/>
      <c r="C156" s="671"/>
      <c r="D156" s="671"/>
      <c r="E156" s="671"/>
      <c r="F156" s="671"/>
      <c r="G156" s="672"/>
      <c r="H156" s="17"/>
      <c r="I156" s="673"/>
      <c r="J156" s="674"/>
      <c r="K156" s="17"/>
      <c r="L156" s="17"/>
      <c r="M156" s="17"/>
      <c r="N156" s="17"/>
      <c r="O156" s="23"/>
      <c r="P156" s="23"/>
      <c r="Q156" s="23"/>
      <c r="R156" s="23"/>
      <c r="S156" s="23"/>
      <c r="T156" s="23"/>
      <c r="U156" s="23"/>
      <c r="V156" s="23"/>
      <c r="W156" s="23"/>
    </row>
    <row r="157" spans="1:23" ht="12.75" customHeight="1" x14ac:dyDescent="0.25">
      <c r="A157" s="590" t="s">
        <v>32</v>
      </c>
      <c r="B157" s="591"/>
      <c r="C157" s="591"/>
      <c r="D157" s="591"/>
      <c r="E157" s="591"/>
      <c r="F157" s="591"/>
      <c r="G157" s="591"/>
      <c r="H157" s="591"/>
      <c r="I157" s="591"/>
      <c r="J157" s="591"/>
      <c r="K157" s="591"/>
      <c r="L157" s="17"/>
      <c r="M157" s="17"/>
      <c r="N157" s="17"/>
      <c r="O157" s="23"/>
      <c r="P157" s="23"/>
      <c r="Q157" s="23"/>
      <c r="R157" s="23"/>
      <c r="S157" s="23"/>
      <c r="T157" s="23"/>
      <c r="U157" s="23"/>
      <c r="V157" s="23"/>
      <c r="W157" s="23"/>
    </row>
    <row r="158" spans="1:23" ht="22.5" x14ac:dyDescent="0.25">
      <c r="A158" s="12" t="s">
        <v>33</v>
      </c>
      <c r="B158" s="30" t="s">
        <v>34</v>
      </c>
      <c r="C158" s="81" t="s">
        <v>35</v>
      </c>
      <c r="D158" s="30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23"/>
      <c r="P158" s="23"/>
      <c r="Q158" s="23"/>
      <c r="R158" s="23"/>
      <c r="S158" s="23"/>
      <c r="T158" s="23"/>
      <c r="U158" s="23"/>
      <c r="V158" s="23"/>
      <c r="W158" s="23"/>
    </row>
    <row r="159" spans="1:23" x14ac:dyDescent="0.25">
      <c r="A159" s="12" t="s">
        <v>214</v>
      </c>
      <c r="B159" s="30"/>
      <c r="C159" s="81"/>
      <c r="D159" s="30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23"/>
      <c r="P159" s="23"/>
      <c r="Q159" s="23"/>
      <c r="R159" s="23"/>
      <c r="S159" s="23"/>
      <c r="T159" s="23"/>
      <c r="U159" s="23"/>
      <c r="V159" s="23"/>
      <c r="W159" s="23"/>
    </row>
    <row r="160" spans="1:23" ht="33.75" x14ac:dyDescent="0.25">
      <c r="A160" s="19" t="s">
        <v>49</v>
      </c>
      <c r="B160" s="30" t="s">
        <v>50</v>
      </c>
      <c r="C160" s="81" t="s">
        <v>35</v>
      </c>
      <c r="D160" s="30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23"/>
      <c r="P160" s="23"/>
      <c r="Q160" s="23"/>
      <c r="R160" s="23"/>
      <c r="S160" s="23"/>
      <c r="T160" s="23"/>
      <c r="U160" s="23"/>
      <c r="V160" s="23"/>
      <c r="W160" s="23"/>
    </row>
    <row r="161" spans="1:23" x14ac:dyDescent="0.25">
      <c r="A161" s="12" t="s">
        <v>52</v>
      </c>
      <c r="B161" s="30"/>
      <c r="C161" s="81"/>
      <c r="D161" s="30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23"/>
      <c r="P161" s="23"/>
      <c r="Q161" s="23"/>
      <c r="R161" s="23"/>
      <c r="S161" s="23"/>
      <c r="T161" s="23"/>
      <c r="U161" s="23"/>
      <c r="V161" s="23"/>
      <c r="W161" s="23"/>
    </row>
    <row r="162" spans="1:23" x14ac:dyDescent="0.25">
      <c r="A162" s="12" t="s">
        <v>53</v>
      </c>
      <c r="B162" s="30" t="s">
        <v>54</v>
      </c>
      <c r="C162" s="81" t="s">
        <v>35</v>
      </c>
      <c r="D162" s="30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23"/>
      <c r="P162" s="23"/>
      <c r="Q162" s="23"/>
      <c r="R162" s="23"/>
      <c r="S162" s="23"/>
      <c r="T162" s="23"/>
      <c r="U162" s="23"/>
      <c r="V162" s="23"/>
      <c r="W162" s="23"/>
    </row>
    <row r="163" spans="1:23" x14ac:dyDescent="0.25">
      <c r="A163" s="12" t="s">
        <v>55</v>
      </c>
      <c r="B163" s="30"/>
      <c r="C163" s="30"/>
      <c r="D163" s="30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23"/>
      <c r="P163" s="23"/>
      <c r="Q163" s="23"/>
      <c r="R163" s="23"/>
      <c r="S163" s="23"/>
      <c r="T163" s="23"/>
      <c r="U163" s="23"/>
      <c r="V163" s="23"/>
      <c r="W163" s="23"/>
    </row>
    <row r="164" spans="1:23" x14ac:dyDescent="0.25">
      <c r="A164" s="12"/>
      <c r="B164" s="30"/>
      <c r="C164" s="30"/>
      <c r="D164" s="30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23"/>
      <c r="P164" s="23"/>
      <c r="Q164" s="23"/>
      <c r="R164" s="23"/>
      <c r="S164" s="23"/>
      <c r="T164" s="23"/>
      <c r="U164" s="23"/>
      <c r="V164" s="23"/>
      <c r="W164" s="23"/>
    </row>
    <row r="165" spans="1:23" ht="12.75" customHeight="1" x14ac:dyDescent="0.25">
      <c r="A165" s="590" t="s">
        <v>63</v>
      </c>
      <c r="B165" s="591"/>
      <c r="C165" s="591"/>
      <c r="D165" s="591"/>
      <c r="E165" s="591"/>
      <c r="F165" s="591"/>
      <c r="G165" s="591"/>
      <c r="H165" s="591"/>
      <c r="I165" s="591"/>
      <c r="J165" s="591"/>
      <c r="K165" s="662"/>
      <c r="L165" s="17"/>
      <c r="M165" s="80">
        <f>SUM(M166+M168+M170)</f>
        <v>66490</v>
      </c>
      <c r="N165" s="80">
        <f t="shared" ref="N165:W165" si="21">SUM(N166+N168+N170)</f>
        <v>0</v>
      </c>
      <c r="O165" s="18">
        <f t="shared" si="21"/>
        <v>66490</v>
      </c>
      <c r="P165" s="18">
        <f t="shared" si="21"/>
        <v>66490</v>
      </c>
      <c r="Q165" s="18">
        <f t="shared" si="21"/>
        <v>0</v>
      </c>
      <c r="R165" s="18">
        <f t="shared" si="21"/>
        <v>66490</v>
      </c>
      <c r="S165" s="18">
        <f t="shared" si="21"/>
        <v>66490</v>
      </c>
      <c r="T165" s="18">
        <f t="shared" si="21"/>
        <v>0</v>
      </c>
      <c r="U165" s="18">
        <f t="shared" si="21"/>
        <v>66490</v>
      </c>
      <c r="V165" s="18">
        <f t="shared" si="21"/>
        <v>66490</v>
      </c>
      <c r="W165" s="18">
        <f t="shared" si="21"/>
        <v>0</v>
      </c>
    </row>
    <row r="166" spans="1:23" ht="22.5" x14ac:dyDescent="0.25">
      <c r="A166" s="38" t="s">
        <v>64</v>
      </c>
      <c r="B166" s="30" t="s">
        <v>215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>
        <f>SUM(M167)</f>
        <v>44048</v>
      </c>
      <c r="N166" s="17"/>
      <c r="O166" s="17">
        <f t="shared" ref="O166:W166" si="22">SUM(O167)</f>
        <v>44048</v>
      </c>
      <c r="P166" s="17">
        <f t="shared" si="22"/>
        <v>44048</v>
      </c>
      <c r="Q166" s="17">
        <f t="shared" si="22"/>
        <v>0</v>
      </c>
      <c r="R166" s="17">
        <f t="shared" si="22"/>
        <v>44048</v>
      </c>
      <c r="S166" s="17">
        <f t="shared" si="22"/>
        <v>44048</v>
      </c>
      <c r="T166" s="17">
        <f t="shared" si="22"/>
        <v>0</v>
      </c>
      <c r="U166" s="17">
        <f t="shared" si="22"/>
        <v>44048</v>
      </c>
      <c r="V166" s="17">
        <f t="shared" si="22"/>
        <v>44048</v>
      </c>
      <c r="W166" s="17">
        <f t="shared" si="22"/>
        <v>0</v>
      </c>
    </row>
    <row r="167" spans="1:23" ht="45" customHeight="1" x14ac:dyDescent="0.25">
      <c r="A167" s="38" t="s">
        <v>216</v>
      </c>
      <c r="B167" s="30" t="s">
        <v>217</v>
      </c>
      <c r="C167" s="17"/>
      <c r="D167" s="17"/>
      <c r="E167" s="22" t="s">
        <v>119</v>
      </c>
      <c r="F167" s="22" t="s">
        <v>68</v>
      </c>
      <c r="G167" s="22" t="s">
        <v>218</v>
      </c>
      <c r="H167" s="22" t="s">
        <v>44</v>
      </c>
      <c r="I167" s="624" t="s">
        <v>314</v>
      </c>
      <c r="J167" s="799" t="s">
        <v>308</v>
      </c>
      <c r="K167" s="17"/>
      <c r="L167" s="17"/>
      <c r="M167" s="17">
        <v>44048</v>
      </c>
      <c r="N167" s="17"/>
      <c r="O167" s="17">
        <f>SUM(P167:Q167)</f>
        <v>44048</v>
      </c>
      <c r="P167" s="17">
        <f>M167</f>
        <v>44048</v>
      </c>
      <c r="Q167" s="17">
        <v>0</v>
      </c>
      <c r="R167" s="17">
        <f>SUM(S167:T167)</f>
        <v>44048</v>
      </c>
      <c r="S167" s="17">
        <f>P167</f>
        <v>44048</v>
      </c>
      <c r="T167" s="17">
        <v>0</v>
      </c>
      <c r="U167" s="17">
        <f>SUM(V167:W167)</f>
        <v>44048</v>
      </c>
      <c r="V167" s="17">
        <f>S167</f>
        <v>44048</v>
      </c>
      <c r="W167" s="17">
        <v>0</v>
      </c>
    </row>
    <row r="168" spans="1:23" ht="36.75" customHeight="1" x14ac:dyDescent="0.25">
      <c r="A168" s="27" t="s">
        <v>81</v>
      </c>
      <c r="B168" s="30" t="s">
        <v>219</v>
      </c>
      <c r="C168" s="17"/>
      <c r="D168" s="17"/>
      <c r="E168" s="22" t="s">
        <v>119</v>
      </c>
      <c r="F168" s="22" t="s">
        <v>68</v>
      </c>
      <c r="G168" s="22" t="s">
        <v>218</v>
      </c>
      <c r="H168" s="22" t="s">
        <v>51</v>
      </c>
      <c r="I168" s="694"/>
      <c r="J168" s="800"/>
      <c r="K168" s="17"/>
      <c r="L168" s="17"/>
      <c r="M168" s="17">
        <f>M169</f>
        <v>22442</v>
      </c>
      <c r="N168" s="17"/>
      <c r="O168" s="17">
        <f>O169</f>
        <v>22442</v>
      </c>
      <c r="P168" s="17">
        <f t="shared" ref="P168:W168" si="23">P169</f>
        <v>22442</v>
      </c>
      <c r="Q168" s="17">
        <f t="shared" si="23"/>
        <v>0</v>
      </c>
      <c r="R168" s="17">
        <f t="shared" si="23"/>
        <v>22442</v>
      </c>
      <c r="S168" s="17">
        <f t="shared" si="23"/>
        <v>22442</v>
      </c>
      <c r="T168" s="17">
        <f t="shared" si="23"/>
        <v>0</v>
      </c>
      <c r="U168" s="17">
        <f t="shared" si="23"/>
        <v>22442</v>
      </c>
      <c r="V168" s="17">
        <f t="shared" si="23"/>
        <v>22442</v>
      </c>
      <c r="W168" s="17">
        <f t="shared" si="23"/>
        <v>0</v>
      </c>
    </row>
    <row r="169" spans="1:23" ht="45" x14ac:dyDescent="0.25">
      <c r="A169" s="38" t="s">
        <v>83</v>
      </c>
      <c r="B169" s="30" t="s">
        <v>217</v>
      </c>
      <c r="C169" s="17"/>
      <c r="D169" s="17"/>
      <c r="E169" s="22" t="s">
        <v>119</v>
      </c>
      <c r="F169" s="22" t="s">
        <v>68</v>
      </c>
      <c r="G169" s="22" t="s">
        <v>218</v>
      </c>
      <c r="H169" s="22" t="s">
        <v>51</v>
      </c>
      <c r="I169" s="694"/>
      <c r="J169" s="800"/>
      <c r="K169" s="17"/>
      <c r="L169" s="17"/>
      <c r="M169" s="17">
        <v>22442</v>
      </c>
      <c r="N169" s="17"/>
      <c r="O169" s="23">
        <f>SUM(P169:Q169)</f>
        <v>22442</v>
      </c>
      <c r="P169" s="23">
        <f>M169</f>
        <v>22442</v>
      </c>
      <c r="Q169" s="23">
        <v>0</v>
      </c>
      <c r="R169" s="23">
        <f>SUM(S169:T169)</f>
        <v>22442</v>
      </c>
      <c r="S169" s="23">
        <f>P169</f>
        <v>22442</v>
      </c>
      <c r="T169" s="23">
        <v>0</v>
      </c>
      <c r="U169" s="23">
        <f>SUM(V169:W169)</f>
        <v>22442</v>
      </c>
      <c r="V169" s="23">
        <f>S169</f>
        <v>22442</v>
      </c>
      <c r="W169" s="23">
        <v>0</v>
      </c>
    </row>
    <row r="170" spans="1:23" ht="12.75" customHeight="1" x14ac:dyDescent="0.25">
      <c r="A170" s="38" t="s">
        <v>85</v>
      </c>
      <c r="B170" s="38" t="s">
        <v>54</v>
      </c>
      <c r="C170" s="17"/>
      <c r="D170" s="17"/>
      <c r="E170" s="22"/>
      <c r="F170" s="22"/>
      <c r="G170" s="22"/>
      <c r="H170" s="22"/>
      <c r="I170" s="694"/>
      <c r="J170" s="800"/>
      <c r="K170" s="17"/>
      <c r="L170" s="17"/>
      <c r="M170" s="17"/>
      <c r="N170" s="17"/>
      <c r="O170" s="23"/>
      <c r="P170" s="23"/>
      <c r="Q170" s="23"/>
      <c r="R170" s="23"/>
      <c r="S170" s="23"/>
      <c r="T170" s="23"/>
      <c r="U170" s="23"/>
      <c r="V170" s="23"/>
      <c r="W170" s="23"/>
    </row>
    <row r="171" spans="1:23" ht="45" x14ac:dyDescent="0.25">
      <c r="A171" s="38" t="s">
        <v>86</v>
      </c>
      <c r="B171" s="30" t="s">
        <v>217</v>
      </c>
      <c r="C171" s="17"/>
      <c r="D171" s="17"/>
      <c r="E171" s="22"/>
      <c r="F171" s="22"/>
      <c r="G171" s="22"/>
      <c r="H171" s="22"/>
      <c r="I171" s="625"/>
      <c r="J171" s="801"/>
      <c r="K171" s="17"/>
      <c r="L171" s="17"/>
      <c r="M171" s="17"/>
      <c r="N171" s="17"/>
      <c r="O171" s="23"/>
      <c r="P171" s="23"/>
      <c r="Q171" s="23"/>
      <c r="R171" s="23"/>
      <c r="S171" s="23"/>
      <c r="T171" s="23"/>
      <c r="U171" s="23"/>
      <c r="V171" s="23"/>
      <c r="W171" s="23"/>
    </row>
    <row r="172" spans="1:23" ht="36.75" customHeight="1" x14ac:dyDescent="0.25">
      <c r="A172" s="675" t="s">
        <v>220</v>
      </c>
      <c r="B172" s="657"/>
      <c r="C172" s="657"/>
      <c r="D172" s="657"/>
      <c r="E172" s="657"/>
      <c r="F172" s="657"/>
      <c r="G172" s="657"/>
      <c r="H172" s="657"/>
      <c r="I172" s="657"/>
      <c r="J172" s="657"/>
      <c r="K172" s="657"/>
      <c r="L172" s="46"/>
      <c r="M172" s="46"/>
      <c r="N172" s="46"/>
      <c r="O172" s="82"/>
      <c r="P172" s="82"/>
      <c r="Q172" s="82"/>
      <c r="R172" s="82"/>
      <c r="S172" s="82"/>
      <c r="T172" s="82"/>
      <c r="U172" s="82"/>
      <c r="V172" s="82"/>
      <c r="W172" s="82"/>
    </row>
    <row r="173" spans="1:23" ht="45" x14ac:dyDescent="0.25">
      <c r="A173" s="34" t="s">
        <v>89</v>
      </c>
      <c r="B173" s="30" t="s">
        <v>90</v>
      </c>
      <c r="C173" s="65"/>
      <c r="D173" s="65"/>
      <c r="E173" s="65"/>
      <c r="F173" s="65"/>
      <c r="G173" s="65"/>
      <c r="H173" s="65"/>
      <c r="I173" s="65"/>
      <c r="J173" s="65"/>
      <c r="K173" s="65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</row>
    <row r="174" spans="1:23" x14ac:dyDescent="0.25">
      <c r="A174" s="84" t="s">
        <v>91</v>
      </c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</row>
    <row r="175" spans="1:23" x14ac:dyDescent="0.25">
      <c r="A175" s="84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</row>
    <row r="176" spans="1:23" ht="22.5" x14ac:dyDescent="0.25">
      <c r="A176" s="27" t="s">
        <v>175</v>
      </c>
      <c r="B176" s="20" t="s">
        <v>124</v>
      </c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1:23" x14ac:dyDescent="0.25">
      <c r="A177" s="38" t="s">
        <v>221</v>
      </c>
      <c r="B177" s="30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1:23" ht="34.5" customHeight="1" x14ac:dyDescent="0.25">
      <c r="A178" s="590" t="s">
        <v>222</v>
      </c>
      <c r="B178" s="657"/>
      <c r="C178" s="657"/>
      <c r="D178" s="657"/>
      <c r="E178" s="657"/>
      <c r="F178" s="657"/>
      <c r="G178" s="657"/>
      <c r="H178" s="657"/>
      <c r="I178" s="657"/>
      <c r="J178" s="657"/>
      <c r="K178" s="657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</row>
    <row r="179" spans="1:23" x14ac:dyDescent="0.25">
      <c r="A179" s="64" t="s">
        <v>126</v>
      </c>
      <c r="B179" s="64" t="s">
        <v>127</v>
      </c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1:23" ht="67.5" x14ac:dyDescent="0.25">
      <c r="A180" s="27" t="s">
        <v>128</v>
      </c>
      <c r="B180" s="84" t="s">
        <v>129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1:23" x14ac:dyDescent="0.25">
      <c r="A181" s="38" t="s">
        <v>130</v>
      </c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1:23" x14ac:dyDescent="0.25">
      <c r="A182" s="38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 ht="22.5" x14ac:dyDescent="0.25">
      <c r="A183" s="27" t="s">
        <v>131</v>
      </c>
      <c r="B183" s="30" t="s">
        <v>132</v>
      </c>
      <c r="C183" s="85" t="s">
        <v>35</v>
      </c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1:23" x14ac:dyDescent="0.25">
      <c r="A184" s="38" t="s">
        <v>133</v>
      </c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 x14ac:dyDescent="0.25">
      <c r="A185" s="38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1:23" ht="22.5" x14ac:dyDescent="0.25">
      <c r="A186" s="27" t="s">
        <v>329</v>
      </c>
      <c r="B186" s="20" t="s">
        <v>135</v>
      </c>
      <c r="C186" s="85" t="s">
        <v>35</v>
      </c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1:23" x14ac:dyDescent="0.25">
      <c r="A187" s="38" t="s">
        <v>136</v>
      </c>
      <c r="B187" s="30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x14ac:dyDescent="0.25">
      <c r="A188" s="38" t="s">
        <v>137</v>
      </c>
      <c r="B188" s="64" t="s">
        <v>138</v>
      </c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ht="67.5" x14ac:dyDescent="0.25">
      <c r="A189" s="27" t="s">
        <v>139</v>
      </c>
      <c r="B189" s="84" t="s">
        <v>140</v>
      </c>
      <c r="C189" s="38"/>
      <c r="D189" s="38"/>
      <c r="E189" s="38"/>
      <c r="F189" s="38"/>
      <c r="G189" s="38"/>
      <c r="H189" s="38"/>
      <c r="I189" s="38"/>
      <c r="J189" s="38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1:23" x14ac:dyDescent="0.25">
      <c r="A190" s="38" t="s">
        <v>130</v>
      </c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1:23" ht="12.75" customHeight="1" x14ac:dyDescent="0.25">
      <c r="A191" s="38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 ht="22.5" x14ac:dyDescent="0.25">
      <c r="A192" s="27" t="s">
        <v>141</v>
      </c>
      <c r="B192" s="30" t="s">
        <v>223</v>
      </c>
      <c r="C192" s="85" t="s">
        <v>35</v>
      </c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1:23" x14ac:dyDescent="0.25">
      <c r="A193" s="38" t="s">
        <v>143</v>
      </c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1:23" x14ac:dyDescent="0.25">
      <c r="A194" s="38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1:23" ht="27.75" customHeight="1" x14ac:dyDescent="0.25">
      <c r="A195" s="27" t="s">
        <v>144</v>
      </c>
      <c r="B195" s="30" t="s">
        <v>145</v>
      </c>
      <c r="C195" s="85" t="s">
        <v>35</v>
      </c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1:23" x14ac:dyDescent="0.25">
      <c r="A196" s="38" t="s">
        <v>146</v>
      </c>
      <c r="B196" s="30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 hidden="1" x14ac:dyDescent="0.25">
      <c r="A197" s="38"/>
      <c r="B197" s="30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1:23" ht="15.75" hidden="1" customHeight="1" x14ac:dyDescent="0.25">
      <c r="A198" s="38"/>
      <c r="B198" s="30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 ht="12.75" customHeight="1" x14ac:dyDescent="0.25">
      <c r="A199" s="64" t="s">
        <v>147</v>
      </c>
      <c r="B199" s="590" t="s">
        <v>148</v>
      </c>
      <c r="C199" s="591"/>
      <c r="D199" s="591"/>
      <c r="E199" s="626"/>
      <c r="F199" s="626"/>
      <c r="G199" s="626"/>
      <c r="H199" s="626"/>
      <c r="I199" s="676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x14ac:dyDescent="0.25">
      <c r="A200" s="38" t="s">
        <v>149</v>
      </c>
      <c r="B200" s="30"/>
      <c r="C200" s="85" t="s">
        <v>35</v>
      </c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1:23" x14ac:dyDescent="0.25">
      <c r="A201" s="38" t="s">
        <v>150</v>
      </c>
      <c r="B201" s="30"/>
      <c r="C201" s="85" t="s">
        <v>35</v>
      </c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1:23" x14ac:dyDescent="0.25">
      <c r="A202" s="38"/>
      <c r="B202" s="17"/>
      <c r="C202" s="52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23" ht="36" customHeight="1" x14ac:dyDescent="0.25">
      <c r="A203" s="590" t="s">
        <v>224</v>
      </c>
      <c r="B203" s="657"/>
      <c r="C203" s="657"/>
      <c r="D203" s="657"/>
      <c r="E203" s="657"/>
      <c r="F203" s="657"/>
      <c r="G203" s="657"/>
      <c r="H203" s="657"/>
      <c r="I203" s="657"/>
      <c r="J203" s="657"/>
      <c r="K203" s="8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</row>
    <row r="204" spans="1:23" x14ac:dyDescent="0.25">
      <c r="A204" s="38" t="s">
        <v>152</v>
      </c>
      <c r="B204" s="17"/>
      <c r="C204" s="52" t="s">
        <v>35</v>
      </c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</row>
    <row r="205" spans="1:23" x14ac:dyDescent="0.25">
      <c r="A205" s="38" t="s">
        <v>153</v>
      </c>
      <c r="B205" s="17"/>
      <c r="C205" s="52" t="s">
        <v>35</v>
      </c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23" ht="25.5" customHeight="1" x14ac:dyDescent="0.25">
      <c r="A206" s="590" t="s">
        <v>225</v>
      </c>
      <c r="B206" s="650"/>
      <c r="C206" s="650"/>
      <c r="D206" s="650"/>
      <c r="E206" s="650"/>
      <c r="F206" s="650"/>
      <c r="G206" s="650"/>
      <c r="H206" s="650"/>
      <c r="I206" s="650"/>
      <c r="J206" s="650"/>
      <c r="K206" s="650"/>
      <c r="L206" s="651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</row>
    <row r="207" spans="1:23" ht="22.5" x14ac:dyDescent="0.25">
      <c r="A207" s="177" t="s">
        <v>155</v>
      </c>
      <c r="B207" s="30" t="s">
        <v>156</v>
      </c>
      <c r="C207" s="52"/>
      <c r="D207" s="17"/>
      <c r="E207" s="17"/>
      <c r="F207" s="17"/>
      <c r="G207" s="17"/>
      <c r="H207" s="17"/>
      <c r="I207" s="17"/>
      <c r="J207" s="17"/>
      <c r="K207" s="17"/>
      <c r="L207" s="8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</row>
    <row r="208" spans="1:23" ht="15.75" customHeight="1" x14ac:dyDescent="0.25">
      <c r="A208" s="178" t="s">
        <v>163</v>
      </c>
      <c r="B208" s="590" t="s">
        <v>164</v>
      </c>
      <c r="C208" s="591"/>
      <c r="D208" s="591"/>
      <c r="E208" s="591"/>
      <c r="F208" s="591"/>
      <c r="G208" s="591"/>
      <c r="H208" s="591"/>
      <c r="I208" s="591"/>
      <c r="J208" s="591"/>
      <c r="K208" s="591"/>
      <c r="L208" s="662"/>
      <c r="M208" s="12"/>
      <c r="N208" s="17"/>
      <c r="O208" s="17"/>
      <c r="P208" s="17"/>
      <c r="Q208" s="17"/>
      <c r="R208" s="17"/>
      <c r="S208" s="17"/>
      <c r="T208" s="17"/>
      <c r="U208" s="17"/>
      <c r="V208" s="17"/>
      <c r="W208" s="17"/>
    </row>
    <row r="209" spans="1:23" ht="31.5" x14ac:dyDescent="0.25">
      <c r="A209" s="38" t="s">
        <v>165</v>
      </c>
      <c r="B209" s="46" t="s">
        <v>166</v>
      </c>
      <c r="C209" s="88" t="s">
        <v>35</v>
      </c>
      <c r="D209" s="64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1:23" x14ac:dyDescent="0.25">
      <c r="A210" s="12" t="s">
        <v>33</v>
      </c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 x14ac:dyDescent="0.25">
      <c r="A211" s="38" t="s">
        <v>49</v>
      </c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</row>
    <row r="212" spans="1:23" ht="42" x14ac:dyDescent="0.25">
      <c r="A212" s="38" t="s">
        <v>167</v>
      </c>
      <c r="B212" s="46" t="s">
        <v>168</v>
      </c>
      <c r="C212" s="85" t="s">
        <v>35</v>
      </c>
      <c r="D212" s="85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</row>
    <row r="213" spans="1:23" x14ac:dyDescent="0.25">
      <c r="A213" s="38" t="s">
        <v>64</v>
      </c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</row>
    <row r="214" spans="1:23" x14ac:dyDescent="0.25">
      <c r="A214" s="38" t="s">
        <v>171</v>
      </c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</row>
    <row r="215" spans="1:23" ht="31.5" x14ac:dyDescent="0.25">
      <c r="A215" s="64" t="s">
        <v>173</v>
      </c>
      <c r="B215" s="46" t="s">
        <v>174</v>
      </c>
      <c r="C215" s="85" t="s">
        <v>35</v>
      </c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</row>
    <row r="216" spans="1:23" ht="15.75" customHeight="1" x14ac:dyDescent="0.25">
      <c r="A216" s="38" t="s">
        <v>175</v>
      </c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</row>
    <row r="217" spans="1:23" x14ac:dyDescent="0.25">
      <c r="A217" s="38" t="s">
        <v>176</v>
      </c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1:23" x14ac:dyDescent="0.25">
      <c r="A218" s="64" t="s">
        <v>177</v>
      </c>
      <c r="B218" s="64" t="s">
        <v>178</v>
      </c>
      <c r="C218" s="85" t="s">
        <v>35</v>
      </c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1:23" x14ac:dyDescent="0.25">
      <c r="A219" s="38" t="s">
        <v>179</v>
      </c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 x14ac:dyDescent="0.25">
      <c r="A220" s="38" t="s">
        <v>180</v>
      </c>
      <c r="B220" s="64" t="s">
        <v>181</v>
      </c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1:23" x14ac:dyDescent="0.25">
      <c r="A221" s="38" t="s">
        <v>182</v>
      </c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x14ac:dyDescent="0.25">
      <c r="A222" s="64" t="s">
        <v>183</v>
      </c>
      <c r="B222" s="64" t="s">
        <v>184</v>
      </c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1:23" ht="15.75" customHeight="1" x14ac:dyDescent="0.25">
      <c r="A223" s="38" t="s">
        <v>185</v>
      </c>
      <c r="B223" s="17"/>
      <c r="C223" s="17"/>
      <c r="D223" s="17"/>
      <c r="E223" s="17"/>
      <c r="F223" s="17"/>
      <c r="G223" s="17"/>
      <c r="H223" s="17"/>
      <c r="I223" s="17"/>
      <c r="J223" s="86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1:23" ht="30" customHeight="1" x14ac:dyDescent="0.25">
      <c r="A224" s="178" t="s">
        <v>186</v>
      </c>
      <c r="B224" s="590" t="s">
        <v>328</v>
      </c>
      <c r="C224" s="657"/>
      <c r="D224" s="657"/>
      <c r="E224" s="657"/>
      <c r="F224" s="657"/>
      <c r="G224" s="657"/>
      <c r="H224" s="657"/>
      <c r="I224" s="657"/>
      <c r="J224" s="657"/>
      <c r="K224" s="657"/>
      <c r="L224" s="8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</row>
    <row r="225" spans="1:23" ht="31.5" x14ac:dyDescent="0.25">
      <c r="A225" s="64" t="s">
        <v>165</v>
      </c>
      <c r="B225" s="46" t="s">
        <v>267</v>
      </c>
      <c r="C225" s="85" t="s">
        <v>35</v>
      </c>
      <c r="D225" s="46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</row>
    <row r="226" spans="1:23" ht="15.75" customHeight="1" x14ac:dyDescent="0.25">
      <c r="A226" s="38" t="s">
        <v>33</v>
      </c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61"/>
      <c r="R226" s="61"/>
      <c r="S226" s="17"/>
      <c r="T226" s="17"/>
      <c r="U226" s="17"/>
      <c r="V226" s="17"/>
      <c r="W226" s="17"/>
    </row>
    <row r="227" spans="1:23" x14ac:dyDescent="0.25">
      <c r="A227" s="12" t="s">
        <v>49</v>
      </c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 ht="63" x14ac:dyDescent="0.25">
      <c r="A228" s="64" t="s">
        <v>167</v>
      </c>
      <c r="B228" s="46" t="s">
        <v>268</v>
      </c>
      <c r="C228" s="85" t="s">
        <v>35</v>
      </c>
      <c r="D228" s="46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</row>
    <row r="229" spans="1:23" x14ac:dyDescent="0.25">
      <c r="A229" s="38" t="s">
        <v>64</v>
      </c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</row>
    <row r="230" spans="1:23" x14ac:dyDescent="0.25">
      <c r="A230" s="38" t="s">
        <v>81</v>
      </c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</row>
    <row r="231" spans="1:23" ht="25.5" customHeight="1" x14ac:dyDescent="0.25">
      <c r="A231" s="178" t="s">
        <v>188</v>
      </c>
      <c r="B231" s="590" t="s">
        <v>189</v>
      </c>
      <c r="C231" s="657"/>
      <c r="D231" s="657"/>
      <c r="E231" s="657"/>
      <c r="F231" s="657"/>
      <c r="G231" s="657"/>
      <c r="H231" s="657"/>
      <c r="I231" s="657"/>
      <c r="J231" s="657"/>
      <c r="K231" s="657"/>
      <c r="L231" s="657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</row>
    <row r="232" spans="1:23" x14ac:dyDescent="0.25">
      <c r="A232" s="38" t="s">
        <v>190</v>
      </c>
      <c r="B232" s="17"/>
      <c r="C232" s="85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</row>
    <row r="233" spans="1:23" x14ac:dyDescent="0.25">
      <c r="A233" s="38" t="s">
        <v>167</v>
      </c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</row>
    <row r="234" spans="1:23" ht="15.75" customHeight="1" x14ac:dyDescent="0.25">
      <c r="A234" s="88" t="s">
        <v>191</v>
      </c>
      <c r="B234" s="590" t="s">
        <v>192</v>
      </c>
      <c r="C234" s="591"/>
      <c r="D234" s="591"/>
      <c r="E234" s="591"/>
      <c r="F234" s="591"/>
      <c r="G234" s="591"/>
      <c r="H234" s="591"/>
      <c r="I234" s="591"/>
      <c r="J234" s="662"/>
      <c r="K234" s="17"/>
      <c r="L234" s="17"/>
      <c r="M234" s="62"/>
      <c r="N234" s="17"/>
      <c r="O234" s="12"/>
      <c r="P234" s="17"/>
      <c r="Q234" s="17"/>
      <c r="R234" s="12"/>
      <c r="S234" s="17"/>
      <c r="T234" s="17"/>
      <c r="U234" s="17"/>
      <c r="V234" s="12"/>
      <c r="W234" s="17"/>
    </row>
    <row r="235" spans="1:23" x14ac:dyDescent="0.25">
      <c r="A235" s="38" t="s">
        <v>165</v>
      </c>
      <c r="B235" s="64" t="s">
        <v>193</v>
      </c>
      <c r="C235" s="85" t="s">
        <v>35</v>
      </c>
      <c r="D235" s="64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</row>
    <row r="236" spans="1:23" ht="24" customHeight="1" x14ac:dyDescent="0.25">
      <c r="A236" s="12" t="s">
        <v>33</v>
      </c>
      <c r="B236" s="46" t="s">
        <v>194</v>
      </c>
      <c r="C236" s="85" t="s">
        <v>35</v>
      </c>
      <c r="D236" s="46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</row>
    <row r="237" spans="1:23" x14ac:dyDescent="0.25">
      <c r="A237" s="38">
        <v>2</v>
      </c>
      <c r="B237" s="64" t="s">
        <v>195</v>
      </c>
      <c r="C237" s="85" t="s">
        <v>35</v>
      </c>
      <c r="D237" s="64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</row>
    <row r="238" spans="1:23" x14ac:dyDescent="0.25">
      <c r="A238" s="38" t="s">
        <v>64</v>
      </c>
      <c r="B238" s="80"/>
      <c r="C238" s="85" t="s">
        <v>35</v>
      </c>
      <c r="D238" s="80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2"/>
      <c r="S238" s="17"/>
      <c r="T238" s="17"/>
      <c r="U238" s="17"/>
      <c r="V238" s="17"/>
      <c r="W238" s="17"/>
    </row>
    <row r="239" spans="1:23" ht="21" x14ac:dyDescent="0.25">
      <c r="A239" s="38">
        <v>3</v>
      </c>
      <c r="B239" s="46" t="s">
        <v>196</v>
      </c>
      <c r="C239" s="85" t="s">
        <v>35</v>
      </c>
      <c r="D239" s="64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</row>
    <row r="240" spans="1:23" x14ac:dyDescent="0.25">
      <c r="A240" s="38" t="s">
        <v>197</v>
      </c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</row>
    <row r="241" spans="1:23" x14ac:dyDescent="0.25">
      <c r="A241" s="38" t="s">
        <v>123</v>
      </c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</row>
    <row r="242" spans="1:23" x14ac:dyDescent="0.25">
      <c r="A242" s="64" t="s">
        <v>198</v>
      </c>
      <c r="B242" s="590" t="s">
        <v>199</v>
      </c>
      <c r="C242" s="626"/>
      <c r="D242" s="626"/>
      <c r="E242" s="626"/>
      <c r="F242" s="626"/>
      <c r="G242" s="626"/>
      <c r="H242" s="626"/>
      <c r="I242" s="626"/>
      <c r="J242" s="626"/>
      <c r="K242" s="626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</row>
    <row r="243" spans="1:23" x14ac:dyDescent="0.25">
      <c r="A243" s="17"/>
      <c r="B243" s="66"/>
      <c r="C243" s="66"/>
      <c r="D243" s="66"/>
      <c r="E243" s="66"/>
      <c r="F243" s="66"/>
      <c r="G243" s="66"/>
      <c r="H243" s="66"/>
      <c r="I243" s="66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</row>
    <row r="244" spans="1:23" ht="24" customHeight="1" x14ac:dyDescent="0.25">
      <c r="A244" s="179" t="s">
        <v>200</v>
      </c>
      <c r="B244" s="590" t="s">
        <v>201</v>
      </c>
      <c r="C244" s="657"/>
      <c r="D244" s="657"/>
      <c r="E244" s="657"/>
      <c r="F244" s="657"/>
      <c r="G244" s="657"/>
      <c r="H244" s="657"/>
      <c r="I244" s="657"/>
      <c r="J244" s="657"/>
      <c r="K244" s="657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</row>
    <row r="245" spans="1:23" x14ac:dyDescent="0.2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</row>
    <row r="246" spans="1:23" x14ac:dyDescent="0.25">
      <c r="A246" s="68" t="s">
        <v>202</v>
      </c>
      <c r="B246" s="68" t="s">
        <v>54</v>
      </c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</row>
    <row r="247" spans="1:23" x14ac:dyDescent="0.25">
      <c r="A247" s="69"/>
      <c r="B247" s="69" t="s">
        <v>272</v>
      </c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>
        <f t="shared" ref="M247:W247" si="24">SUM(M155+M208+M224+M231+M234+M242+M244+M246)</f>
        <v>66490</v>
      </c>
      <c r="N247" s="69">
        <f t="shared" si="24"/>
        <v>0</v>
      </c>
      <c r="O247" s="69">
        <f t="shared" si="24"/>
        <v>66490</v>
      </c>
      <c r="P247" s="69">
        <f t="shared" si="24"/>
        <v>66490</v>
      </c>
      <c r="Q247" s="69">
        <f t="shared" si="24"/>
        <v>0</v>
      </c>
      <c r="R247" s="69">
        <f t="shared" si="24"/>
        <v>66490</v>
      </c>
      <c r="S247" s="69">
        <f t="shared" si="24"/>
        <v>66490</v>
      </c>
      <c r="T247" s="69">
        <f t="shared" si="24"/>
        <v>0</v>
      </c>
      <c r="U247" s="69">
        <f t="shared" si="24"/>
        <v>66490</v>
      </c>
      <c r="V247" s="69">
        <f t="shared" si="24"/>
        <v>66490</v>
      </c>
      <c r="W247" s="69">
        <f t="shared" si="24"/>
        <v>0</v>
      </c>
    </row>
    <row r="248" spans="1:23" x14ac:dyDescent="0.25">
      <c r="A248" s="69"/>
      <c r="B248" s="69" t="s">
        <v>273</v>
      </c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70">
        <f t="shared" ref="M248:W248" si="25">SUM(M247+M142)</f>
        <v>3791064</v>
      </c>
      <c r="N248" s="70">
        <f t="shared" si="25"/>
        <v>0</v>
      </c>
      <c r="O248" s="70">
        <f t="shared" si="25"/>
        <v>3893231</v>
      </c>
      <c r="P248" s="70">
        <f t="shared" si="25"/>
        <v>3747184</v>
      </c>
      <c r="Q248" s="70">
        <f t="shared" si="25"/>
        <v>146047</v>
      </c>
      <c r="R248" s="70">
        <f t="shared" si="25"/>
        <v>3931592</v>
      </c>
      <c r="S248" s="70">
        <f t="shared" si="25"/>
        <v>3931592</v>
      </c>
      <c r="T248" s="70">
        <f t="shared" si="25"/>
        <v>0</v>
      </c>
      <c r="U248" s="70">
        <f t="shared" si="25"/>
        <v>3949237</v>
      </c>
      <c r="V248" s="70">
        <f t="shared" si="25"/>
        <v>3949237</v>
      </c>
      <c r="W248" s="70">
        <f t="shared" si="25"/>
        <v>0</v>
      </c>
    </row>
    <row r="250" spans="1:23" x14ac:dyDescent="0.25">
      <c r="A250" s="798" t="s">
        <v>437</v>
      </c>
      <c r="B250" s="798"/>
      <c r="C250" s="798"/>
      <c r="D250" s="798"/>
      <c r="E250" s="798"/>
      <c r="F250" s="798"/>
    </row>
    <row r="252" spans="1:23" x14ac:dyDescent="0.25">
      <c r="A252" s="798" t="s">
        <v>331</v>
      </c>
      <c r="B252" s="798"/>
      <c r="C252" s="798"/>
      <c r="D252" s="798"/>
      <c r="E252" s="798"/>
      <c r="F252" s="798"/>
    </row>
  </sheetData>
  <mergeCells count="124">
    <mergeCell ref="B244:K244"/>
    <mergeCell ref="A250:F250"/>
    <mergeCell ref="A252:F252"/>
    <mergeCell ref="B199:I199"/>
    <mergeCell ref="A203:J203"/>
    <mergeCell ref="A206:L206"/>
    <mergeCell ref="B208:L208"/>
    <mergeCell ref="B224:K224"/>
    <mergeCell ref="B231:L231"/>
    <mergeCell ref="U152:W152"/>
    <mergeCell ref="O154:Q154"/>
    <mergeCell ref="R154:T154"/>
    <mergeCell ref="U154:W154"/>
    <mergeCell ref="B155:H155"/>
    <mergeCell ref="B156:G156"/>
    <mergeCell ref="I156:J156"/>
    <mergeCell ref="B234:J234"/>
    <mergeCell ref="B242:K242"/>
    <mergeCell ref="L150:P150"/>
    <mergeCell ref="Q150:R150"/>
    <mergeCell ref="R152:T152"/>
    <mergeCell ref="A157:K157"/>
    <mergeCell ref="A165:K165"/>
    <mergeCell ref="I167:I171"/>
    <mergeCell ref="J167:J171"/>
    <mergeCell ref="A172:K172"/>
    <mergeCell ref="A178:K178"/>
    <mergeCell ref="B126:K126"/>
    <mergeCell ref="B129:J129"/>
    <mergeCell ref="B137:W137"/>
    <mergeCell ref="B139:K139"/>
    <mergeCell ref="A149:A153"/>
    <mergeCell ref="B149:B153"/>
    <mergeCell ref="C149:C153"/>
    <mergeCell ref="D149:D153"/>
    <mergeCell ref="E149:G149"/>
    <mergeCell ref="I149:I153"/>
    <mergeCell ref="S150:W150"/>
    <mergeCell ref="E151:E153"/>
    <mergeCell ref="F151:F153"/>
    <mergeCell ref="G151:G153"/>
    <mergeCell ref="H151:H153"/>
    <mergeCell ref="L151:W151"/>
    <mergeCell ref="L152:L153"/>
    <mergeCell ref="M152:M153"/>
    <mergeCell ref="N152:N153"/>
    <mergeCell ref="O152:Q152"/>
    <mergeCell ref="J149:J153"/>
    <mergeCell ref="K149:K153"/>
    <mergeCell ref="Q149:R149"/>
    <mergeCell ref="E150:H150"/>
    <mergeCell ref="A73:K73"/>
    <mergeCell ref="B94:K94"/>
    <mergeCell ref="A98:K98"/>
    <mergeCell ref="A101:L101"/>
    <mergeCell ref="B103:L103"/>
    <mergeCell ref="B119:K119"/>
    <mergeCell ref="K61:K65"/>
    <mergeCell ref="E62:G62"/>
    <mergeCell ref="E63:G63"/>
    <mergeCell ref="E64:G64"/>
    <mergeCell ref="E68:H68"/>
    <mergeCell ref="I69:I72"/>
    <mergeCell ref="J69:J72"/>
    <mergeCell ref="K69:K72"/>
    <mergeCell ref="A54:A64"/>
    <mergeCell ref="B54:B64"/>
    <mergeCell ref="E58:G58"/>
    <mergeCell ref="E59:G59"/>
    <mergeCell ref="I61:I65"/>
    <mergeCell ref="J61:J65"/>
    <mergeCell ref="B43:B44"/>
    <mergeCell ref="B47:B48"/>
    <mergeCell ref="A49:K49"/>
    <mergeCell ref="B52:B53"/>
    <mergeCell ref="C52:C53"/>
    <mergeCell ref="D52:D53"/>
    <mergeCell ref="I52:I53"/>
    <mergeCell ref="J52:J53"/>
    <mergeCell ref="K52:K53"/>
    <mergeCell ref="A21:K21"/>
    <mergeCell ref="A23:A26"/>
    <mergeCell ref="B23:B26"/>
    <mergeCell ref="I23:I26"/>
    <mergeCell ref="A31:K31"/>
    <mergeCell ref="A33:A35"/>
    <mergeCell ref="B33:B35"/>
    <mergeCell ref="I34:I38"/>
    <mergeCell ref="J34:J38"/>
    <mergeCell ref="A36:A40"/>
    <mergeCell ref="B36:B40"/>
    <mergeCell ref="O18:Q18"/>
    <mergeCell ref="R18:T18"/>
    <mergeCell ref="U18:W18"/>
    <mergeCell ref="B19:H19"/>
    <mergeCell ref="B20:G20"/>
    <mergeCell ref="I20:J20"/>
    <mergeCell ref="L15:W15"/>
    <mergeCell ref="L16:L17"/>
    <mergeCell ref="M16:M17"/>
    <mergeCell ref="N16:N17"/>
    <mergeCell ref="O16:Q16"/>
    <mergeCell ref="R16:T16"/>
    <mergeCell ref="U16:W16"/>
    <mergeCell ref="K13:K17"/>
    <mergeCell ref="Q13:R13"/>
    <mergeCell ref="E14:H14"/>
    <mergeCell ref="L14:P14"/>
    <mergeCell ref="Q14:R14"/>
    <mergeCell ref="S14:W14"/>
    <mergeCell ref="E15:E17"/>
    <mergeCell ref="F15:F17"/>
    <mergeCell ref="G15:G17"/>
    <mergeCell ref="H15:H17"/>
    <mergeCell ref="A6:W6"/>
    <mergeCell ref="A8:W8"/>
    <mergeCell ref="A10:W10"/>
    <mergeCell ref="A13:A17"/>
    <mergeCell ref="B13:B17"/>
    <mergeCell ref="C13:C17"/>
    <mergeCell ref="D13:D17"/>
    <mergeCell ref="E13:G13"/>
    <mergeCell ref="I13:I17"/>
    <mergeCell ref="J13:J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Благовещенская</vt:lpstr>
      <vt:lpstr>Богородская</vt:lpstr>
      <vt:lpstr>Владимирская</vt:lpstr>
      <vt:lpstr>Воздвиженская</vt:lpstr>
      <vt:lpstr>Глуховская</vt:lpstr>
      <vt:lpstr>Егоровская</vt:lpstr>
      <vt:lpstr>Капустихинская</vt:lpstr>
      <vt:lpstr>Нахратовская</vt:lpstr>
      <vt:lpstr>Нестиарская</vt:lpstr>
      <vt:lpstr>Староустинская</vt:lpstr>
      <vt:lpstr>р.п.Воскресенское</vt:lpstr>
      <vt:lpstr>СВОД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2017-02-27T08:54:18Z</dcterms:modified>
</cp:coreProperties>
</file>