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оценка результатов" sheetId="1" r:id="rId1"/>
    <sheet name="сводный рейтинг-2018" sheetId="2" r:id="rId2"/>
  </sheets>
  <definedNames>
    <definedName name="_xlnm.Print_Titles" localSheetId="0">'оценка результатов'!$A:$A</definedName>
  </definedNames>
  <calcPr calcId="145621"/>
</workbook>
</file>

<file path=xl/calcChain.xml><?xml version="1.0" encoding="utf-8"?>
<calcChain xmlns="http://schemas.openxmlformats.org/spreadsheetml/2006/main">
  <c r="D11" i="2" l="1"/>
  <c r="E11" i="2"/>
  <c r="C11" i="2"/>
  <c r="BE6" i="1"/>
  <c r="BE7" i="1"/>
  <c r="BE8" i="1"/>
  <c r="BE9" i="1"/>
  <c r="BE10" i="1"/>
  <c r="BE11" i="1"/>
  <c r="Y5" i="1"/>
  <c r="Y8" i="1"/>
  <c r="Y6" i="1"/>
  <c r="Y7" i="1"/>
  <c r="Y11" i="1"/>
  <c r="Y9" i="1"/>
  <c r="U9" i="1"/>
  <c r="Y10" i="1" l="1"/>
  <c r="Z10" i="1" s="1"/>
  <c r="BE5" i="1" l="1"/>
  <c r="BP5" i="1" l="1"/>
  <c r="AX12" i="1"/>
  <c r="BJ5" i="1"/>
  <c r="BJ11" i="1" l="1"/>
  <c r="U11" i="1"/>
  <c r="AY7" i="1" l="1"/>
  <c r="BJ10" i="1" l="1"/>
  <c r="AI6" i="1" l="1"/>
  <c r="AI7" i="1"/>
  <c r="AI8" i="1"/>
  <c r="AI9" i="1"/>
  <c r="AI10" i="1"/>
  <c r="AI11" i="1"/>
  <c r="BJ6" i="1"/>
  <c r="BJ7" i="1"/>
  <c r="BJ8" i="1"/>
  <c r="BJ9" i="1"/>
  <c r="BP6" i="1" l="1"/>
  <c r="BP10" i="1"/>
  <c r="BP11" i="1"/>
  <c r="BP7" i="1"/>
  <c r="BP8" i="1"/>
  <c r="AI5" i="1" l="1"/>
  <c r="G7" i="1" l="1"/>
  <c r="G6" i="1"/>
  <c r="K12" i="1" l="1"/>
  <c r="J12" i="1"/>
  <c r="L12" i="1" l="1"/>
  <c r="BK7" i="1"/>
  <c r="BK8" i="1"/>
  <c r="BK9" i="1"/>
  <c r="BK10" i="1"/>
  <c r="BK11" i="1"/>
  <c r="BK6" i="1"/>
  <c r="BK5" i="1"/>
  <c r="G11" i="1" l="1"/>
  <c r="G9" i="1"/>
  <c r="AF12" i="1" l="1"/>
  <c r="AB12" i="1"/>
  <c r="W12" i="1"/>
  <c r="Q12" i="1"/>
  <c r="BB12" i="1" l="1"/>
  <c r="AU12" i="1"/>
  <c r="AQ12" i="1"/>
  <c r="AN12" i="1"/>
  <c r="AK12" i="1"/>
  <c r="BM12" i="1"/>
  <c r="BJ12" i="1"/>
  <c r="BI12" i="1"/>
  <c r="U6" i="1"/>
  <c r="BK12" i="1" l="1"/>
  <c r="Y12" i="1"/>
  <c r="X12" i="1"/>
  <c r="Z6" i="1" l="1"/>
  <c r="T12" i="1" l="1"/>
  <c r="S12" i="1"/>
  <c r="BG12" i="1" l="1"/>
  <c r="N12" i="1"/>
  <c r="F12" i="1" l="1"/>
  <c r="E12" i="1" l="1"/>
  <c r="G12" i="1" s="1"/>
  <c r="Z5" i="1"/>
  <c r="U5" i="1"/>
  <c r="L5" i="1"/>
  <c r="G5" i="1"/>
  <c r="Z11" i="1" l="1"/>
  <c r="Z9" i="1"/>
  <c r="Z8" i="1"/>
  <c r="Z7" i="1"/>
  <c r="L11" i="1" l="1"/>
  <c r="BP9" i="1" l="1"/>
  <c r="U10" i="1"/>
  <c r="L10" i="1"/>
  <c r="G10" i="1"/>
  <c r="BP12" i="1" l="1"/>
  <c r="U8" i="1" l="1"/>
  <c r="G8" i="1"/>
  <c r="I12" i="1"/>
  <c r="D12" i="1" l="1"/>
  <c r="BN6" i="1"/>
  <c r="BN7" i="1"/>
  <c r="BN9" i="1"/>
  <c r="BN10" i="1"/>
  <c r="BN11" i="1"/>
  <c r="BN5" i="1"/>
  <c r="BH6" i="1"/>
  <c r="BH7" i="1"/>
  <c r="BH8" i="1"/>
  <c r="BH9" i="1"/>
  <c r="BH10" i="1"/>
  <c r="BH11" i="1"/>
  <c r="BH12" i="1"/>
  <c r="BH5" i="1"/>
  <c r="AR6" i="1"/>
  <c r="AR7" i="1"/>
  <c r="AR8" i="1"/>
  <c r="AR9" i="1"/>
  <c r="AR10" i="1"/>
  <c r="AR11" i="1"/>
  <c r="AR12" i="1"/>
  <c r="AR5" i="1"/>
  <c r="AC6" i="1"/>
  <c r="AC7" i="1"/>
  <c r="AC8" i="1"/>
  <c r="AC9" i="1"/>
  <c r="AC10" i="1"/>
  <c r="AC11" i="1"/>
  <c r="AC12" i="1"/>
  <c r="AC5" i="1"/>
  <c r="AY6" i="1"/>
  <c r="AY8" i="1"/>
  <c r="AY9" i="1"/>
  <c r="AY10" i="1"/>
  <c r="AY11" i="1"/>
  <c r="AY12" i="1"/>
  <c r="AY5" i="1"/>
  <c r="R6" i="1"/>
  <c r="R7" i="1"/>
  <c r="R8" i="1"/>
  <c r="R9" i="1"/>
  <c r="R10" i="1"/>
  <c r="R11" i="1"/>
  <c r="R5" i="1"/>
  <c r="U7" i="1"/>
  <c r="BO5" i="1" l="1"/>
  <c r="BN12" i="1"/>
  <c r="BO7" i="1"/>
  <c r="BQ7" i="1" s="1"/>
  <c r="BR7" i="1" s="1"/>
  <c r="R12" i="1"/>
  <c r="BO6" i="1"/>
  <c r="BQ6" i="1" s="1"/>
  <c r="BR6" i="1" s="1"/>
  <c r="BO11" i="1"/>
  <c r="BQ11" i="1" s="1"/>
  <c r="BR11" i="1" s="1"/>
  <c r="BO10" i="1"/>
  <c r="BQ10" i="1" s="1"/>
  <c r="BR10" i="1" s="1"/>
  <c r="BO9" i="1"/>
  <c r="BQ9" i="1" s="1"/>
  <c r="BR9" i="1" s="1"/>
  <c r="BO8" i="1"/>
  <c r="BQ5" i="1" l="1"/>
  <c r="BR5" i="1" s="1"/>
  <c r="BQ8" i="1"/>
  <c r="BR8" i="1" s="1"/>
  <c r="BO12" i="1"/>
  <c r="BR12" i="1" l="1"/>
  <c r="BQ12" i="1"/>
</calcChain>
</file>

<file path=xl/sharedStrings.xml><?xml version="1.0" encoding="utf-8"?>
<sst xmlns="http://schemas.openxmlformats.org/spreadsheetml/2006/main" count="145" uniqueCount="119">
  <si>
    <t>Администрация Воскресенского муниципального района</t>
  </si>
  <si>
    <t>оценка    Р2=100% х Sвп /S</t>
  </si>
  <si>
    <t>Кол-во изменений</t>
  </si>
  <si>
    <t>Р6=(В4/(В1+В2+В3)/3) х 100%</t>
  </si>
  <si>
    <t>Сведения о мерах по повышению эффективности расходования бюджетных средств</t>
  </si>
  <si>
    <t>Р14= 100% хКснх/Квкм</t>
  </si>
  <si>
    <t>Р15= 100 хSиск/Е</t>
  </si>
  <si>
    <t>Р5=100% х (В-Е)/В</t>
  </si>
  <si>
    <t xml:space="preserve">   Р3=100% х Sму /S</t>
  </si>
  <si>
    <t>да</t>
  </si>
  <si>
    <t>2.Оценка результатов исполнения бюджета в части расходов  В2</t>
  </si>
  <si>
    <t>3.Оценка управления обязательствами в процессе исполнения бюджета  В3</t>
  </si>
  <si>
    <t>4. Оценка состояния учета и отчетности  В4</t>
  </si>
  <si>
    <t>5.Оценка организации контроля В5</t>
  </si>
  <si>
    <t>Q=КФУ/МАХ</t>
  </si>
  <si>
    <t>R=Q*5</t>
  </si>
  <si>
    <t>6. Оценка исполнения судебных актов  В6</t>
  </si>
  <si>
    <t xml:space="preserve">Р1-количество дней отклонения </t>
  </si>
  <si>
    <t>Р1 Своевременность представления реестра расходных обязательств ГРБС</t>
  </si>
  <si>
    <t>Sвп -объем бюджетных ассигнований ГРБС, запланированных на реализацию муниципальных и ведомственных программ</t>
  </si>
  <si>
    <t>МАХ1-максимальная  оценка по показателю</t>
  </si>
  <si>
    <t>Р8= Дтоп-Дтнг</t>
  </si>
  <si>
    <t>S - общ сумма бюджетных  ассигнований без учета  субвенций и субсидий из областного бюджета</t>
  </si>
  <si>
    <t>МАХ2-максимальная  оценка по показателю</t>
  </si>
  <si>
    <t>Р3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</si>
  <si>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 xml:space="preserve">Sму- объем бюджетных ассигнований ГРБС на предоставление муниципальных услуг (работ) </t>
  </si>
  <si>
    <t>Р4 Количество изменений, вносимых в заявку на финансирование ГРБС, кассовый план после его формирования в отчетном периоде</t>
  </si>
  <si>
    <t>МАХ3-максимальная  оценка по показателю</t>
  </si>
  <si>
    <t>МАХ4-максимальная  оценка по показателю</t>
  </si>
  <si>
    <t>факт оценка К2      при    (Р2&gt;=50%  5 баллов              P2&gt;=40%    4 балла           P2&gt;=30%    3 балла             P2&gt;=20%  2 балла                  P2&gt;=10%  1 балл              P2&lt;5%  0 баллов)</t>
  </si>
  <si>
    <t>Е - кассовое исполнение расходов</t>
  </si>
  <si>
    <t>МАХ5-максимальная  оценка по показателю</t>
  </si>
  <si>
    <t>В - объем бюджетных ассигнований согласно сводной бюджетной росписи с учетом внесенных в нее изменений</t>
  </si>
  <si>
    <t>Р6 Равномерность осуществления расходов ГРБС в течение финансового года</t>
  </si>
  <si>
    <t>В4 - кассовые расходы ГРБС в 4 квартале отчетного финансового года</t>
  </si>
  <si>
    <t>В1,В2,В3 - кассовые расходы ГРБС в 1,2,3 квартале (соответственно) отчетного финансового года</t>
  </si>
  <si>
    <t>МАХ6-максимальная  оценка по показателю</t>
  </si>
  <si>
    <t>Р7  Наличие у ГРБС и подведомственных ему учреждений нереальной к взысканию дебиторской задолженности</t>
  </si>
  <si>
    <t>Дтн - объем нереальной к взысканию дебиторской задолженности по состоянию на 1 число месяца, следующего за отчетным периодом</t>
  </si>
  <si>
    <t>МАХ7-максимальная  оценка по показателю</t>
  </si>
  <si>
    <t>факт оценка К3                     P3&gt;=70%   5 баллов          P3&gt;=60%        4 балла        P3&gt;=50%    3 балла      P3&gt;=40%     2 балла        P3&gt;=30%   1 балл        P3&lt;30%        0 баллов</t>
  </si>
  <si>
    <t>Р8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</si>
  <si>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Дтнг- объем дебиторской задолженности ГРБС и подведомственных ему муниципальных учреждений на начало текущего года</t>
  </si>
  <si>
    <t>Дтоп объем дебиторской задолженности на 1 число месяца, следующего за отчетным периодом</t>
  </si>
  <si>
    <t>МАХ8-максимальная  оценка по показателю</t>
  </si>
  <si>
    <t>Р9 Наличие у ГРБС и подведомственных ему муниципальных учреждений просроченной кредиторской задолженности</t>
  </si>
  <si>
    <t>МАХ9-максимальная  оценка по показателю</t>
  </si>
  <si>
    <t>Р10 Ежемесячное изменение кредиторской задолженности ГРБС и подведомственных ему учреждений в течение отчетного периода</t>
  </si>
  <si>
    <t>МАХ10-максимальная  оценка по показателю</t>
  </si>
  <si>
    <t>факт оценка К10 Р10&lt;1/12 годовых плановых расходов или отсутствует 5 баллов              P10&gt;1/12 годовых плановых расходов ГРБС хотя бы в одном месяце отчетного периода - 0 баллов</t>
  </si>
  <si>
    <t>(Кткм -Ктнм)n&gt;0 (наличие прироста кредиторской задолженности- количество месяцев)</t>
  </si>
  <si>
    <t>Р11 Представление в составе годовой бюджетной отчетности сведений о мерах по повышению эффективности расходования бюджетных средств</t>
  </si>
  <si>
    <t>Р12 Соблюдение сроков представления ГРБС годовой бюджетной отчетности</t>
  </si>
  <si>
    <t>МАХ11-максимальная  оценка по показателю</t>
  </si>
  <si>
    <t>Р13 Осуществление мероприятий внутреннего контроля</t>
  </si>
  <si>
    <t>МАХ12-максимальная  оценка по показателю</t>
  </si>
  <si>
    <t>МАХ13-максимальная  оценка по показателю</t>
  </si>
  <si>
    <t>Р14 Наличие недостач и хищений денежных средств и материальных ценностей, выявленных в ходе ведомственных контрольных мероприятий</t>
  </si>
  <si>
    <t>Кснх - количество ведомственных контрольных мероприятий, в ходе которых выявлены случаи недостач, хищений денежных средств и материальных ценностей за отчетный период</t>
  </si>
  <si>
    <t>Квкм- количество ведомственных контрольных мероприятий, проведенных в отчетном периоде</t>
  </si>
  <si>
    <t>Р15   Сумма, подлежащая взысканию по исполнительным документам</t>
  </si>
  <si>
    <t>Sиск - сумма, взысканная за счет средст бюджета Воскресенского муниципального района по поступившим в адрес ГРБС исполнительным документам и подведомственным ему муниципальных учреждений</t>
  </si>
  <si>
    <t>Е = кассовое исполнение расходов ГРБС и подведомственных ему муниципальных учреждений за отчетный период</t>
  </si>
  <si>
    <t>МАХ14-максимальная  оценка по показателю</t>
  </si>
  <si>
    <t>МАХ15-максимальная  оценка по показателю</t>
  </si>
  <si>
    <t>Средний балл</t>
  </si>
  <si>
    <t>1.Оценка механизмов  планирования расходов бюджета  В1</t>
  </si>
  <si>
    <t>В1=К1+К2+К3+К4</t>
  </si>
  <si>
    <t>В2=К5+К6</t>
  </si>
  <si>
    <t xml:space="preserve"> В3=К7+К8+К9+К10</t>
  </si>
  <si>
    <t>В4=К11+К12</t>
  </si>
  <si>
    <t xml:space="preserve"> В5=К13+К14</t>
  </si>
  <si>
    <t xml:space="preserve"> В6=К15</t>
  </si>
  <si>
    <t>КФУ= B1+В2+В3+В4+В5+В6</t>
  </si>
  <si>
    <t>МАХ-максимальновозможная суммарная оценка качества управления финансами ГРБС</t>
  </si>
  <si>
    <t>№ п/п</t>
  </si>
  <si>
    <t>Наименование ГРБС</t>
  </si>
  <si>
    <t>Рейтинговая оценка качества управления финансами (R)</t>
  </si>
  <si>
    <t>Суммарная оценка качества управления финансами (КФУ)</t>
  </si>
  <si>
    <t>Максимальная оценка качества управления финансами (МАХ)</t>
  </si>
  <si>
    <t>Управление финансов администрации Воскресенского муниципального района</t>
  </si>
  <si>
    <t>Управление сельского хозяйства администрации Воскресенского муниципального района</t>
  </si>
  <si>
    <t>Комитет по управлению муниципальным имуществом администрации Воскресенского муниципального района</t>
  </si>
  <si>
    <t>Управление образования администрации Воскресенского муниципального района</t>
  </si>
  <si>
    <t>Отдел капитального строительства и архитектуры администрации Воскресенского муниципального района</t>
  </si>
  <si>
    <t>Место по рейтингу</t>
  </si>
  <si>
    <t>Управление финансов администрации Воскресенского муниципального района (001)</t>
  </si>
  <si>
    <t>Комитет по управлению муниципальным имуществом администрации Воскресенского муниципального района (366)</t>
  </si>
  <si>
    <t>Управление сельского хозяйства администрации Воскресенского муниципального района (082)</t>
  </si>
  <si>
    <t>Отдел капитального строительства и архитектуры администрации Воскресенского муниципального района (133)</t>
  </si>
  <si>
    <t>Управление образования администрации Воскресенского муниципального района (074)</t>
  </si>
  <si>
    <t xml:space="preserve">S - общая сумма бюджетных ассигнований </t>
  </si>
  <si>
    <t>Отдел культуры, молодёжной политики и спорта  администрации Воскресенского муниципального района</t>
  </si>
  <si>
    <t>Администрация Воскресенского муниципального района (487)</t>
  </si>
  <si>
    <t>Р2 Доля бюджетных ассигнований, запланированных на реализацию муниципальных программ</t>
  </si>
  <si>
    <t>Управление финансов администрации Воскресенского муниципального района Нижегородской области</t>
  </si>
  <si>
    <t>Отдел капитального строительства и архитектуры Воскресенского муниципального района</t>
  </si>
  <si>
    <t>Администрация Воскресенского муниципального района Нижегородской области</t>
  </si>
  <si>
    <t>Ктп - объем просроченной кредиторской задолженности ГРБС и подведомственных ему муниципальных учреждений по расчетам с кредиторами по состоянию на 1 число месяца, следующего за отчетным</t>
  </si>
  <si>
    <t>Отдел культуры, молодёжной политики и спорта администрации Воскресенского муниципального района (057)</t>
  </si>
  <si>
    <t>Отдел культуры, молодёжной политики и спорта администрации Воскресенского муниципального района</t>
  </si>
  <si>
    <t>факт оценка К8 Дебиторская задолженность отсутствует на начало отчетного периода и на 1 число каждого месяца, следующего за отчетным - 5 баллов P8&lt;0 (снижение дебиторской задолженности) 4 балла P8= 0 (дебиторская задолженность не изменилась)  2 балла P8 &gt;0 (допущен рост дебиторской задолженности)  0 баллов</t>
  </si>
  <si>
    <t>факт оценка К4            P4=0  5баллов  0&lt;P4&lt;=5   4балла    5&lt;P4&lt;=10  3балла               10&lt;P4&lt;=15  2балла       P4&gt;15  0баллов</t>
  </si>
  <si>
    <t>факт оценка К5                  P5&lt;=2,5    5баллов    2,5&lt;P5&lt;=5 4балла    5&lt;5&lt;=8      3балла       8&lt;P5&lt;=10  2балла          P5&gt;10    0баллов</t>
  </si>
  <si>
    <t>факт оценка К6     P6&lt;=25  5баллов   25&lt;P6&lt;=40     4баллов                40&lt;P6&lt;=60         3балла         60&lt;P6&lt;=80       2балла        80&lt;P6&lt;100   1балла  P6=100     0баллов</t>
  </si>
  <si>
    <t>факт оценка К7              Р7=0 5баллов                      P7&gt;0 0баллов</t>
  </si>
  <si>
    <t>факт оценка К9         P9=0  5баллов  P9&gt;0   0баллов</t>
  </si>
  <si>
    <t>факт оценка К11 представлены сведения - 5баллов;       не представлены сведения -  0баллов</t>
  </si>
  <si>
    <t>факт оценка К12 представлена в срок - 5баллов,           представлена с нарушением сроков - 0баллов</t>
  </si>
  <si>
    <t>факт оценка К13              да- 5баллов                            нет - 0баллов</t>
  </si>
  <si>
    <t>факт оценка К14             P14=0    5баллов       0&lt;P14&lt;=50    3балла                        50&lt;P14&lt;=100       2балла     P14=100                0баллов</t>
  </si>
  <si>
    <t>оценка К15        P15 =0 5баллов         P15&gt;0  0баллов</t>
  </si>
  <si>
    <t>нет</t>
  </si>
  <si>
    <t>наличие в пояснительной записке к годовой бюджетной отчетности за отчетный финансовый год  табл 5 "Сведения о результатах мероприятий внутреннего контроля, содержание которой функционально соответствует характеристикам, указанным в коментарии  (да, нет)</t>
  </si>
  <si>
    <t>Р5 Объем неисполненных на конец отчетного финансового года бюджетных ассигнований (в части средств местного бюджета)</t>
  </si>
  <si>
    <t>факт оценка К1             при  (Р1=0   5 баллов;             Р1=1        4 балла;          Р1=2  3 балла; П1=3 2 балла;                   Р1=4  1балл; Р1&gt;=5 0 баллов  )</t>
  </si>
  <si>
    <t>Предоставление годовой отчетности (в срок, нет)</t>
  </si>
  <si>
    <t>Свод показателей бальной оценки качества управления финансами главных распорядителей бюджетных средств Воскресенского муниципального района за 2018 год</t>
  </si>
  <si>
    <t>Сводный рейтинг главных распорядителей бюджетных средств Воскресенского муниципального района по качеству управления финансами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</si>
</sst>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89846"/>
        <bgColor indexed="64"/>
      </patternFill>
    </fill>
    <fill>
      <patternFill patternType="solid">
        <fgColor rgb="FF8ED63E"/>
        <bgColor indexed="64"/>
      </patternFill>
    </fill>
    <fill>
      <patternFill patternType="solid">
        <fgColor rgb="FF25CD55"/>
        <bgColor indexed="64"/>
      </patternFill>
    </fill>
    <fill>
      <patternFill patternType="solid">
        <fgColor rgb="FFCCFF6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11" xfId="0" applyBorder="1"/>
    <xf numFmtId="0" fontId="0" fillId="0" borderId="44" xfId="0" applyBorder="1" applyAlignment="1">
      <alignment wrapText="1"/>
    </xf>
    <xf numFmtId="2" fontId="0" fillId="0" borderId="44" xfId="0" applyNumberFormat="1" applyBorder="1"/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9" xfId="0" applyNumberFormat="1" applyBorder="1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0" fontId="2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4" borderId="36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2" fontId="3" fillId="4" borderId="6" xfId="0" applyNumberFormat="1" applyFont="1" applyFill="1" applyBorder="1" applyAlignment="1">
      <alignment horizontal="center" vertical="top"/>
    </xf>
    <xf numFmtId="1" fontId="3" fillId="4" borderId="6" xfId="0" applyNumberFormat="1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2" fillId="10" borderId="24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8" borderId="24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2" fontId="3" fillId="2" borderId="35" xfId="0" applyNumberFormat="1" applyFont="1" applyFill="1" applyBorder="1" applyAlignment="1">
      <alignment horizontal="center" vertical="top"/>
    </xf>
    <xf numFmtId="2" fontId="3" fillId="0" borderId="33" xfId="0" applyNumberFormat="1" applyFont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1" fontId="3" fillId="4" borderId="2" xfId="0" applyNumberFormat="1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top"/>
    </xf>
    <xf numFmtId="0" fontId="2" fillId="9" borderId="18" xfId="0" applyFont="1" applyFill="1" applyBorder="1" applyAlignment="1">
      <alignment horizontal="center" vertical="top"/>
    </xf>
    <xf numFmtId="0" fontId="2" fillId="7" borderId="2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8" borderId="21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2" fillId="2" borderId="22" xfId="0" applyNumberFormat="1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4" borderId="47" xfId="0" applyFont="1" applyFill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2" fillId="5" borderId="49" xfId="0" applyFont="1" applyFill="1" applyBorder="1" applyAlignment="1">
      <alignment horizontal="center" vertical="top"/>
    </xf>
    <xf numFmtId="0" fontId="2" fillId="3" borderId="34" xfId="0" applyFont="1" applyFill="1" applyBorder="1" applyAlignment="1">
      <alignment horizontal="center" vertical="top"/>
    </xf>
    <xf numFmtId="2" fontId="3" fillId="0" borderId="48" xfId="0" applyNumberFormat="1" applyFont="1" applyBorder="1" applyAlignment="1">
      <alignment horizontal="center" vertical="top"/>
    </xf>
    <xf numFmtId="2" fontId="3" fillId="4" borderId="48" xfId="0" applyNumberFormat="1" applyFont="1" applyFill="1" applyBorder="1" applyAlignment="1">
      <alignment horizontal="center" vertical="top"/>
    </xf>
    <xf numFmtId="1" fontId="3" fillId="4" borderId="48" xfId="0" applyNumberFormat="1" applyFont="1" applyFill="1" applyBorder="1" applyAlignment="1">
      <alignment horizontal="center" vertical="top"/>
    </xf>
    <xf numFmtId="0" fontId="2" fillId="6" borderId="49" xfId="0" applyFont="1" applyFill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0" fontId="2" fillId="10" borderId="49" xfId="0" applyFont="1" applyFill="1" applyBorder="1" applyAlignment="1">
      <alignment horizontal="center" vertical="top"/>
    </xf>
    <xf numFmtId="0" fontId="2" fillId="9" borderId="50" xfId="0" applyFont="1" applyFill="1" applyBorder="1" applyAlignment="1">
      <alignment horizontal="center" vertical="top"/>
    </xf>
    <xf numFmtId="0" fontId="2" fillId="7" borderId="49" xfId="0" applyFont="1" applyFill="1" applyBorder="1" applyAlignment="1">
      <alignment horizontal="center" vertical="top"/>
    </xf>
    <xf numFmtId="2" fontId="3" fillId="0" borderId="51" xfId="0" applyNumberFormat="1" applyFont="1" applyBorder="1" applyAlignment="1">
      <alignment horizontal="center" vertical="top"/>
    </xf>
    <xf numFmtId="0" fontId="2" fillId="5" borderId="48" xfId="0" applyFont="1" applyFill="1" applyBorder="1" applyAlignment="1">
      <alignment horizontal="center" vertical="top"/>
    </xf>
    <xf numFmtId="0" fontId="2" fillId="8" borderId="23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2" fontId="3" fillId="2" borderId="46" xfId="0" applyNumberFormat="1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2" fillId="2" borderId="49" xfId="0" applyNumberFormat="1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4" borderId="13" xfId="0" applyNumberFormat="1" applyFont="1" applyFill="1" applyBorder="1" applyAlignment="1">
      <alignment horizontal="center" vertical="top"/>
    </xf>
    <xf numFmtId="2" fontId="2" fillId="5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5" fillId="5" borderId="37" xfId="0" applyNumberFormat="1" applyFont="1" applyFill="1" applyBorder="1" applyAlignment="1">
      <alignment horizontal="center" vertical="top"/>
    </xf>
    <xf numFmtId="2" fontId="2" fillId="5" borderId="37" xfId="0" applyNumberFormat="1" applyFont="1" applyFill="1" applyBorder="1" applyAlignment="1">
      <alignment horizontal="center" vertical="top"/>
    </xf>
    <xf numFmtId="2" fontId="2" fillId="3" borderId="37" xfId="0" applyNumberFormat="1" applyFont="1" applyFill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4" borderId="15" xfId="0" applyNumberFormat="1" applyFont="1" applyFill="1" applyBorder="1" applyAlignment="1">
      <alignment horizontal="center" vertical="top"/>
    </xf>
    <xf numFmtId="2" fontId="3" fillId="0" borderId="44" xfId="0" applyNumberFormat="1" applyFont="1" applyBorder="1" applyAlignment="1">
      <alignment horizontal="center" vertical="top"/>
    </xf>
    <xf numFmtId="1" fontId="3" fillId="4" borderId="15" xfId="0" applyNumberFormat="1" applyFont="1" applyFill="1" applyBorder="1" applyAlignment="1">
      <alignment horizontal="center" vertical="top"/>
    </xf>
    <xf numFmtId="2" fontId="2" fillId="6" borderId="37" xfId="0" applyNumberFormat="1" applyFont="1" applyFill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2" fontId="2" fillId="10" borderId="37" xfId="0" applyNumberFormat="1" applyFont="1" applyFill="1" applyBorder="1" applyAlignment="1">
      <alignment horizontal="center" vertical="top"/>
    </xf>
    <xf numFmtId="2" fontId="2" fillId="9" borderId="28" xfId="0" applyNumberFormat="1" applyFont="1" applyFill="1" applyBorder="1" applyAlignment="1">
      <alignment horizontal="center" vertical="top"/>
    </xf>
    <xf numFmtId="2" fontId="2" fillId="7" borderId="37" xfId="0" applyNumberFormat="1" applyFont="1" applyFill="1" applyBorder="1" applyAlignment="1">
      <alignment horizontal="center" vertical="top"/>
    </xf>
    <xf numFmtId="2" fontId="2" fillId="5" borderId="15" xfId="0" applyNumberFormat="1" applyFont="1" applyFill="1" applyBorder="1" applyAlignment="1">
      <alignment horizontal="center" vertical="top"/>
    </xf>
    <xf numFmtId="2" fontId="2" fillId="8" borderId="37" xfId="0" applyNumberFormat="1" applyFont="1" applyFill="1" applyBorder="1" applyAlignment="1">
      <alignment horizontal="center" vertical="top"/>
    </xf>
    <xf numFmtId="2" fontId="2" fillId="2" borderId="13" xfId="0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2" fontId="2" fillId="2" borderId="37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vertical="top"/>
    </xf>
    <xf numFmtId="2" fontId="2" fillId="0" borderId="27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/>
    </xf>
    <xf numFmtId="0" fontId="3" fillId="4" borderId="57" xfId="0" applyFont="1" applyFill="1" applyBorder="1" applyAlignment="1">
      <alignment horizontal="center" vertical="top"/>
    </xf>
    <xf numFmtId="0" fontId="2" fillId="5" borderId="54" xfId="0" applyFont="1" applyFill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4" borderId="58" xfId="0" applyFont="1" applyFill="1" applyBorder="1" applyAlignment="1">
      <alignment horizontal="center" vertical="top"/>
    </xf>
    <xf numFmtId="0" fontId="2" fillId="5" borderId="56" xfId="0" applyFont="1" applyFill="1" applyBorder="1" applyAlignment="1">
      <alignment horizontal="center" vertical="top"/>
    </xf>
    <xf numFmtId="166" fontId="3" fillId="0" borderId="7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 vertical="top"/>
    </xf>
    <xf numFmtId="166" fontId="3" fillId="0" borderId="8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6" fontId="3" fillId="0" borderId="4" xfId="0" applyNumberFormat="1" applyFont="1" applyBorder="1" applyAlignment="1">
      <alignment horizontal="center" vertical="top"/>
    </xf>
    <xf numFmtId="166" fontId="3" fillId="0" borderId="41" xfId="0" applyNumberFormat="1" applyFont="1" applyBorder="1" applyAlignment="1">
      <alignment horizontal="center" vertical="top"/>
    </xf>
    <xf numFmtId="166" fontId="3" fillId="0" borderId="42" xfId="0" applyNumberFormat="1" applyFont="1" applyBorder="1" applyAlignment="1">
      <alignment horizontal="center" vertical="top"/>
    </xf>
    <xf numFmtId="166" fontId="3" fillId="0" borderId="43" xfId="0" applyNumberFormat="1" applyFont="1" applyBorder="1" applyAlignment="1">
      <alignment horizontal="center" vertical="top"/>
    </xf>
    <xf numFmtId="166" fontId="3" fillId="0" borderId="11" xfId="0" applyNumberFormat="1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166" fontId="3" fillId="0" borderId="7" xfId="0" applyNumberFormat="1" applyFont="1" applyFill="1" applyBorder="1" applyAlignment="1">
      <alignment horizontal="center" vertical="top"/>
    </xf>
    <xf numFmtId="166" fontId="3" fillId="0" borderId="9" xfId="0" applyNumberFormat="1" applyFont="1" applyFill="1" applyBorder="1" applyAlignment="1">
      <alignment horizontal="center" vertical="top"/>
    </xf>
    <xf numFmtId="166" fontId="3" fillId="0" borderId="8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4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/>
    </xf>
    <xf numFmtId="166" fontId="3" fillId="0" borderId="44" xfId="0" applyNumberFormat="1" applyFont="1" applyBorder="1" applyAlignment="1">
      <alignment horizontal="center" vertical="top"/>
    </xf>
    <xf numFmtId="166" fontId="3" fillId="0" borderId="28" xfId="0" applyNumberFormat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32" xfId="0" applyFont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6" fillId="5" borderId="39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6" fillId="5" borderId="37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6" fillId="5" borderId="3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7" fillId="0" borderId="34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6" fillId="8" borderId="10" xfId="0" applyFont="1" applyFill="1" applyBorder="1" applyAlignment="1">
      <alignment horizontal="center" wrapText="1"/>
    </xf>
    <xf numFmtId="0" fontId="6" fillId="8" borderId="13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 wrapText="1"/>
    </xf>
    <xf numFmtId="0" fontId="6" fillId="9" borderId="23" xfId="0" applyFont="1" applyFill="1" applyBorder="1" applyAlignment="1">
      <alignment horizontal="center" vertical="top" wrapText="1"/>
    </xf>
    <xf numFmtId="0" fontId="7" fillId="9" borderId="31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6" fillId="7" borderId="21" xfId="0" applyFont="1" applyFill="1" applyBorder="1" applyAlignment="1">
      <alignment horizontal="center" vertical="top" wrapText="1"/>
    </xf>
    <xf numFmtId="0" fontId="7" fillId="7" borderId="38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8" borderId="21" xfId="0" applyFont="1" applyFill="1" applyBorder="1" applyAlignment="1">
      <alignment horizontal="center" vertical="top" wrapText="1"/>
    </xf>
    <xf numFmtId="0" fontId="7" fillId="8" borderId="38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23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6" fillId="10" borderId="23" xfId="0" applyFont="1" applyFill="1" applyBorder="1" applyAlignment="1">
      <alignment horizontal="center" vertical="top" wrapText="1"/>
    </xf>
    <xf numFmtId="0" fontId="7" fillId="10" borderId="26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66"/>
      <color rgb="FF25CD55"/>
      <color rgb="FF8ED63E"/>
      <color rgb="FF389846"/>
      <color rgb="FFFF66CC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RowHeight="11.25" x14ac:dyDescent="0.2"/>
  <cols>
    <col min="1" max="1" width="24.140625" style="23" customWidth="1"/>
    <col min="2" max="2" width="5.5703125" style="22" customWidth="1"/>
    <col min="3" max="3" width="6.28515625" style="22" customWidth="1"/>
    <col min="4" max="4" width="7.7109375" style="22" customWidth="1"/>
    <col min="5" max="5" width="9.140625" style="22"/>
    <col min="6" max="6" width="8.5703125" style="22" customWidth="1"/>
    <col min="7" max="7" width="6.28515625" style="22" customWidth="1"/>
    <col min="8" max="8" width="6.85546875" style="22" customWidth="1"/>
    <col min="9" max="9" width="8.85546875" style="22" customWidth="1"/>
    <col min="10" max="10" width="7.85546875" style="22" customWidth="1"/>
    <col min="11" max="11" width="8.7109375" style="22" customWidth="1"/>
    <col min="12" max="12" width="4" style="22" customWidth="1"/>
    <col min="13" max="13" width="6.140625" style="22" customWidth="1"/>
    <col min="14" max="14" width="7.85546875" style="22" customWidth="1"/>
    <col min="15" max="15" width="5.5703125" style="22" customWidth="1"/>
    <col min="16" max="16" width="7.140625" style="22" customWidth="1"/>
    <col min="17" max="17" width="7.85546875" style="22" customWidth="1"/>
    <col min="18" max="18" width="4.7109375" style="22" customWidth="1"/>
    <col min="19" max="19" width="13.85546875" style="22" customWidth="1"/>
    <col min="20" max="20" width="10.7109375" style="22" customWidth="1"/>
    <col min="21" max="22" width="9.140625" style="22"/>
    <col min="23" max="23" width="12.7109375" style="22" customWidth="1"/>
    <col min="24" max="24" width="9.42578125" style="22" bestFit="1" customWidth="1"/>
    <col min="25" max="25" width="9.5703125" style="22" customWidth="1"/>
    <col min="26" max="27" width="10.140625" style="22" customWidth="1"/>
    <col min="28" max="28" width="11.28515625" style="22" customWidth="1"/>
    <col min="29" max="29" width="8.28515625" style="22" customWidth="1"/>
    <col min="30" max="30" width="8" style="22" customWidth="1"/>
    <col min="31" max="31" width="6.7109375" style="22" customWidth="1"/>
    <col min="32" max="32" width="7.42578125" style="22" customWidth="1"/>
    <col min="33" max="33" width="9.7109375" style="22" customWidth="1"/>
    <col min="34" max="34" width="6.7109375" style="22" customWidth="1"/>
    <col min="35" max="35" width="4.7109375" style="22" customWidth="1"/>
    <col min="36" max="36" width="7.28515625" style="22" customWidth="1"/>
    <col min="37" max="37" width="15" style="22" customWidth="1"/>
    <col min="38" max="38" width="9.85546875" style="22" customWidth="1"/>
    <col min="39" max="39" width="6.28515625" style="22" customWidth="1"/>
    <col min="40" max="40" width="7.7109375" style="22" customWidth="1"/>
    <col min="41" max="41" width="8.140625" style="22" customWidth="1"/>
    <col min="42" max="42" width="7" style="22" customWidth="1"/>
    <col min="43" max="43" width="9.85546875" style="22" customWidth="1"/>
    <col min="44" max="44" width="5.28515625" style="22" customWidth="1"/>
    <col min="45" max="45" width="7.42578125" style="22" customWidth="1"/>
    <col min="46" max="46" width="6.7109375" style="22" customWidth="1"/>
    <col min="47" max="47" width="8.5703125" style="22" customWidth="1"/>
    <col min="48" max="48" width="6.28515625" style="22" customWidth="1"/>
    <col min="49" max="49" width="7" style="22" customWidth="1"/>
    <col min="50" max="50" width="9.140625" style="22"/>
    <col min="51" max="51" width="5.7109375" style="22" customWidth="1"/>
    <col min="52" max="52" width="11" style="22" customWidth="1"/>
    <col min="53" max="53" width="7.42578125" style="22" customWidth="1"/>
    <col min="54" max="54" width="6.42578125" style="22" customWidth="1"/>
    <col min="55" max="55" width="8.28515625" style="22" customWidth="1"/>
    <col min="56" max="56" width="6.85546875" style="22" customWidth="1"/>
    <col min="57" max="57" width="5.7109375" style="22" customWidth="1"/>
    <col min="58" max="58" width="6.7109375" style="22" customWidth="1"/>
    <col min="59" max="59" width="10.5703125" style="22" customWidth="1"/>
    <col min="60" max="60" width="6.140625" style="22" customWidth="1"/>
    <col min="61" max="61" width="9.140625" style="22"/>
    <col min="62" max="62" width="10.42578125" style="22" customWidth="1"/>
    <col min="63" max="65" width="9.140625" style="22"/>
    <col min="66" max="66" width="8" style="22" customWidth="1"/>
    <col min="67" max="68" width="9.140625" style="22"/>
    <col min="69" max="69" width="7.28515625" style="22" customWidth="1"/>
    <col min="70" max="70" width="9.140625" style="22"/>
    <col min="71" max="71" width="23.28515625" style="23" customWidth="1"/>
    <col min="72" max="72" width="5.7109375" style="22" customWidth="1"/>
    <col min="73" max="16384" width="9.140625" style="22"/>
  </cols>
  <sheetData>
    <row r="1" spans="1:72" ht="12.75" thickBot="1" x14ac:dyDescent="0.25">
      <c r="B1" s="24"/>
      <c r="C1" s="24"/>
      <c r="D1" s="24"/>
      <c r="E1" s="24"/>
      <c r="F1" s="24"/>
      <c r="G1" s="24"/>
      <c r="H1" s="24"/>
      <c r="I1" s="24"/>
      <c r="J1" s="24"/>
      <c r="K1" s="169" t="s">
        <v>117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6"/>
    </row>
    <row r="2" spans="1:72" s="149" customFormat="1" ht="10.5" thickBot="1" x14ac:dyDescent="0.2">
      <c r="A2" s="170" t="s">
        <v>76</v>
      </c>
      <c r="B2" s="218" t="s">
        <v>66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  <c r="S2" s="223" t="s">
        <v>10</v>
      </c>
      <c r="T2" s="224"/>
      <c r="U2" s="224"/>
      <c r="V2" s="224"/>
      <c r="W2" s="224"/>
      <c r="X2" s="224"/>
      <c r="Y2" s="224"/>
      <c r="Z2" s="224"/>
      <c r="AA2" s="224"/>
      <c r="AB2" s="224"/>
      <c r="AC2" s="225"/>
      <c r="AD2" s="230" t="s">
        <v>11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2"/>
      <c r="AS2" s="208" t="s">
        <v>12</v>
      </c>
      <c r="AT2" s="209"/>
      <c r="AU2" s="209"/>
      <c r="AV2" s="209"/>
      <c r="AW2" s="209"/>
      <c r="AX2" s="209"/>
      <c r="AY2" s="210"/>
      <c r="AZ2" s="213" t="s">
        <v>13</v>
      </c>
      <c r="BA2" s="214"/>
      <c r="BB2" s="214"/>
      <c r="BC2" s="214"/>
      <c r="BD2" s="214"/>
      <c r="BE2" s="214"/>
      <c r="BF2" s="214"/>
      <c r="BG2" s="214"/>
      <c r="BH2" s="215"/>
      <c r="BI2" s="173" t="s">
        <v>16</v>
      </c>
      <c r="BJ2" s="174"/>
      <c r="BK2" s="174"/>
      <c r="BL2" s="174"/>
      <c r="BM2" s="174"/>
      <c r="BN2" s="175"/>
      <c r="BO2" s="176" t="s">
        <v>73</v>
      </c>
      <c r="BP2" s="179" t="s">
        <v>74</v>
      </c>
      <c r="BQ2" s="202" t="s">
        <v>14</v>
      </c>
      <c r="BR2" s="203" t="s">
        <v>15</v>
      </c>
      <c r="BS2" s="199" t="s">
        <v>76</v>
      </c>
      <c r="BT2" s="196" t="s">
        <v>85</v>
      </c>
    </row>
    <row r="3" spans="1:72" s="150" customFormat="1" ht="63" customHeight="1" thickBot="1" x14ac:dyDescent="0.3">
      <c r="A3" s="171"/>
      <c r="B3" s="234" t="s">
        <v>18</v>
      </c>
      <c r="C3" s="235"/>
      <c r="D3" s="236"/>
      <c r="E3" s="187" t="s">
        <v>94</v>
      </c>
      <c r="F3" s="183"/>
      <c r="G3" s="183"/>
      <c r="H3" s="183"/>
      <c r="I3" s="189"/>
      <c r="J3" s="187" t="s">
        <v>24</v>
      </c>
      <c r="K3" s="183"/>
      <c r="L3" s="183"/>
      <c r="M3" s="183"/>
      <c r="N3" s="189"/>
      <c r="O3" s="182" t="s">
        <v>26</v>
      </c>
      <c r="P3" s="183"/>
      <c r="Q3" s="184"/>
      <c r="R3" s="221" t="s">
        <v>67</v>
      </c>
      <c r="S3" s="199" t="s">
        <v>114</v>
      </c>
      <c r="T3" s="237"/>
      <c r="U3" s="237"/>
      <c r="V3" s="237"/>
      <c r="W3" s="189"/>
      <c r="X3" s="187" t="s">
        <v>33</v>
      </c>
      <c r="Y3" s="183"/>
      <c r="Z3" s="183"/>
      <c r="AA3" s="183"/>
      <c r="AB3" s="189"/>
      <c r="AC3" s="226" t="s">
        <v>68</v>
      </c>
      <c r="AD3" s="233" t="s">
        <v>37</v>
      </c>
      <c r="AE3" s="195"/>
      <c r="AF3" s="194"/>
      <c r="AG3" s="190" t="s">
        <v>41</v>
      </c>
      <c r="AH3" s="191"/>
      <c r="AI3" s="191"/>
      <c r="AJ3" s="191"/>
      <c r="AK3" s="192"/>
      <c r="AL3" s="193" t="s">
        <v>45</v>
      </c>
      <c r="AM3" s="195"/>
      <c r="AN3" s="194"/>
      <c r="AO3" s="193" t="s">
        <v>47</v>
      </c>
      <c r="AP3" s="194"/>
      <c r="AQ3" s="194"/>
      <c r="AR3" s="228" t="s">
        <v>69</v>
      </c>
      <c r="AS3" s="186" t="s">
        <v>51</v>
      </c>
      <c r="AT3" s="183"/>
      <c r="AU3" s="184"/>
      <c r="AV3" s="182" t="s">
        <v>52</v>
      </c>
      <c r="AW3" s="183"/>
      <c r="AX3" s="184"/>
      <c r="AY3" s="206" t="s">
        <v>70</v>
      </c>
      <c r="AZ3" s="182" t="s">
        <v>54</v>
      </c>
      <c r="BA3" s="183"/>
      <c r="BB3" s="185"/>
      <c r="BC3" s="187" t="s">
        <v>57</v>
      </c>
      <c r="BD3" s="183"/>
      <c r="BE3" s="183"/>
      <c r="BF3" s="183"/>
      <c r="BG3" s="188"/>
      <c r="BH3" s="211" t="s">
        <v>71</v>
      </c>
      <c r="BI3" s="183" t="s">
        <v>60</v>
      </c>
      <c r="BJ3" s="183"/>
      <c r="BK3" s="183"/>
      <c r="BL3" s="183"/>
      <c r="BM3" s="188"/>
      <c r="BN3" s="216" t="s">
        <v>72</v>
      </c>
      <c r="BO3" s="177"/>
      <c r="BP3" s="180"/>
      <c r="BQ3" s="177"/>
      <c r="BR3" s="204"/>
      <c r="BS3" s="200"/>
      <c r="BT3" s="197"/>
    </row>
    <row r="4" spans="1:72" s="150" customFormat="1" ht="215.25" thickBot="1" x14ac:dyDescent="0.3">
      <c r="A4" s="172"/>
      <c r="B4" s="151" t="s">
        <v>17</v>
      </c>
      <c r="C4" s="152" t="s">
        <v>20</v>
      </c>
      <c r="D4" s="153" t="s">
        <v>115</v>
      </c>
      <c r="E4" s="151" t="s">
        <v>19</v>
      </c>
      <c r="F4" s="154" t="s">
        <v>22</v>
      </c>
      <c r="G4" s="155" t="s">
        <v>1</v>
      </c>
      <c r="H4" s="152" t="s">
        <v>23</v>
      </c>
      <c r="I4" s="156" t="s">
        <v>29</v>
      </c>
      <c r="J4" s="157" t="s">
        <v>25</v>
      </c>
      <c r="K4" s="154" t="s">
        <v>91</v>
      </c>
      <c r="L4" s="155" t="s">
        <v>8</v>
      </c>
      <c r="M4" s="152" t="s">
        <v>27</v>
      </c>
      <c r="N4" s="156" t="s">
        <v>40</v>
      </c>
      <c r="O4" s="157" t="s">
        <v>2</v>
      </c>
      <c r="P4" s="152" t="s">
        <v>28</v>
      </c>
      <c r="Q4" s="156" t="s">
        <v>102</v>
      </c>
      <c r="R4" s="222"/>
      <c r="S4" s="158" t="s">
        <v>32</v>
      </c>
      <c r="T4" s="159" t="s">
        <v>30</v>
      </c>
      <c r="U4" s="159" t="s">
        <v>7</v>
      </c>
      <c r="V4" s="160" t="s">
        <v>31</v>
      </c>
      <c r="W4" s="161" t="s">
        <v>103</v>
      </c>
      <c r="X4" s="157" t="s">
        <v>34</v>
      </c>
      <c r="Y4" s="162" t="s">
        <v>35</v>
      </c>
      <c r="Z4" s="162" t="s">
        <v>3</v>
      </c>
      <c r="AA4" s="152" t="s">
        <v>36</v>
      </c>
      <c r="AB4" s="156" t="s">
        <v>104</v>
      </c>
      <c r="AC4" s="227"/>
      <c r="AD4" s="163" t="s">
        <v>38</v>
      </c>
      <c r="AE4" s="152" t="s">
        <v>39</v>
      </c>
      <c r="AF4" s="164" t="s">
        <v>105</v>
      </c>
      <c r="AG4" s="158" t="s">
        <v>42</v>
      </c>
      <c r="AH4" s="159" t="s">
        <v>43</v>
      </c>
      <c r="AI4" s="159" t="s">
        <v>21</v>
      </c>
      <c r="AJ4" s="165" t="s">
        <v>44</v>
      </c>
      <c r="AK4" s="161" t="s">
        <v>101</v>
      </c>
      <c r="AL4" s="163" t="s">
        <v>98</v>
      </c>
      <c r="AM4" s="152" t="s">
        <v>46</v>
      </c>
      <c r="AN4" s="156" t="s">
        <v>106</v>
      </c>
      <c r="AO4" s="157" t="s">
        <v>50</v>
      </c>
      <c r="AP4" s="152" t="s">
        <v>48</v>
      </c>
      <c r="AQ4" s="156" t="s">
        <v>49</v>
      </c>
      <c r="AR4" s="229"/>
      <c r="AS4" s="163" t="s">
        <v>4</v>
      </c>
      <c r="AT4" s="152" t="s">
        <v>53</v>
      </c>
      <c r="AU4" s="156" t="s">
        <v>107</v>
      </c>
      <c r="AV4" s="157" t="s">
        <v>116</v>
      </c>
      <c r="AW4" s="152" t="s">
        <v>55</v>
      </c>
      <c r="AX4" s="156" t="s">
        <v>108</v>
      </c>
      <c r="AY4" s="207"/>
      <c r="AZ4" s="157" t="s">
        <v>113</v>
      </c>
      <c r="BA4" s="152" t="s">
        <v>56</v>
      </c>
      <c r="BB4" s="156" t="s">
        <v>109</v>
      </c>
      <c r="BC4" s="157" t="s">
        <v>58</v>
      </c>
      <c r="BD4" s="162" t="s">
        <v>59</v>
      </c>
      <c r="BE4" s="166" t="s">
        <v>5</v>
      </c>
      <c r="BF4" s="152" t="s">
        <v>63</v>
      </c>
      <c r="BG4" s="156" t="s">
        <v>110</v>
      </c>
      <c r="BH4" s="212"/>
      <c r="BI4" s="163" t="s">
        <v>61</v>
      </c>
      <c r="BJ4" s="162" t="s">
        <v>62</v>
      </c>
      <c r="BK4" s="167" t="s">
        <v>6</v>
      </c>
      <c r="BL4" s="152" t="s">
        <v>64</v>
      </c>
      <c r="BM4" s="168" t="s">
        <v>111</v>
      </c>
      <c r="BN4" s="217"/>
      <c r="BO4" s="178"/>
      <c r="BP4" s="181"/>
      <c r="BQ4" s="178"/>
      <c r="BR4" s="205"/>
      <c r="BS4" s="201"/>
      <c r="BT4" s="198"/>
    </row>
    <row r="5" spans="1:72" ht="24.75" customHeight="1" thickBot="1" x14ac:dyDescent="0.25">
      <c r="A5" s="121" t="s">
        <v>93</v>
      </c>
      <c r="B5" s="122">
        <v>0</v>
      </c>
      <c r="C5" s="123">
        <v>5</v>
      </c>
      <c r="D5" s="124">
        <v>5</v>
      </c>
      <c r="E5" s="128">
        <v>16618.28</v>
      </c>
      <c r="F5" s="129">
        <v>44953.27</v>
      </c>
      <c r="G5" s="130">
        <f>E5/F5*100</f>
        <v>36.967900221719127</v>
      </c>
      <c r="H5" s="33">
        <v>5</v>
      </c>
      <c r="I5" s="35">
        <v>3</v>
      </c>
      <c r="J5" s="139">
        <v>3720.3</v>
      </c>
      <c r="K5" s="140">
        <v>59112.5</v>
      </c>
      <c r="L5" s="141">
        <f>J5/K5*100</f>
        <v>6.2935927257348281</v>
      </c>
      <c r="M5" s="33">
        <v>5</v>
      </c>
      <c r="N5" s="35">
        <v>0</v>
      </c>
      <c r="O5" s="32">
        <v>87</v>
      </c>
      <c r="P5" s="33">
        <v>5</v>
      </c>
      <c r="Q5" s="35">
        <v>0</v>
      </c>
      <c r="R5" s="37">
        <f>D5+I5+N5+Q5</f>
        <v>8</v>
      </c>
      <c r="S5" s="128">
        <v>49236</v>
      </c>
      <c r="T5" s="129">
        <v>49157.3</v>
      </c>
      <c r="U5" s="38">
        <f>(S5-T5)/S5*100</f>
        <v>0.15984239174587109</v>
      </c>
      <c r="V5" s="39">
        <v>5</v>
      </c>
      <c r="W5" s="35">
        <v>5</v>
      </c>
      <c r="X5" s="128">
        <v>15292.1</v>
      </c>
      <c r="Y5" s="129">
        <f>9956.9+13148.1+10760.3</f>
        <v>33865.300000000003</v>
      </c>
      <c r="Z5" s="129">
        <f>(X5/(Y5)/3)*100</f>
        <v>15.051886936382274</v>
      </c>
      <c r="AA5" s="40">
        <v>5</v>
      </c>
      <c r="AB5" s="35">
        <v>5</v>
      </c>
      <c r="AC5" s="41">
        <f>W5+AB5</f>
        <v>10</v>
      </c>
      <c r="AD5" s="42">
        <v>0</v>
      </c>
      <c r="AE5" s="33">
        <v>5</v>
      </c>
      <c r="AF5" s="35">
        <v>5</v>
      </c>
      <c r="AG5" s="32">
        <v>92</v>
      </c>
      <c r="AH5" s="34">
        <v>44.6</v>
      </c>
      <c r="AI5" s="43">
        <f>SUM(AH5-AG5)</f>
        <v>-47.4</v>
      </c>
      <c r="AJ5" s="44">
        <v>5</v>
      </c>
      <c r="AK5" s="35">
        <v>4</v>
      </c>
      <c r="AL5" s="42">
        <v>0</v>
      </c>
      <c r="AM5" s="33">
        <v>5</v>
      </c>
      <c r="AN5" s="35">
        <v>5</v>
      </c>
      <c r="AO5" s="36">
        <v>6</v>
      </c>
      <c r="AP5" s="44">
        <v>5</v>
      </c>
      <c r="AQ5" s="35">
        <v>0</v>
      </c>
      <c r="AR5" s="45">
        <f t="shared" ref="AR5:AR12" si="0">AF5+AK5+AN5+AQ5</f>
        <v>14</v>
      </c>
      <c r="AS5" s="42" t="s">
        <v>9</v>
      </c>
      <c r="AT5" s="33">
        <v>5</v>
      </c>
      <c r="AU5" s="35">
        <v>5</v>
      </c>
      <c r="AV5" s="32" t="s">
        <v>9</v>
      </c>
      <c r="AW5" s="33">
        <v>5</v>
      </c>
      <c r="AX5" s="35">
        <v>5</v>
      </c>
      <c r="AY5" s="46">
        <f>AU5+AX5</f>
        <v>10</v>
      </c>
      <c r="AZ5" s="42" t="s">
        <v>9</v>
      </c>
      <c r="BA5" s="33">
        <v>5</v>
      </c>
      <c r="BB5" s="35">
        <v>5</v>
      </c>
      <c r="BC5" s="32">
        <v>2</v>
      </c>
      <c r="BD5" s="34">
        <v>10</v>
      </c>
      <c r="BE5" s="75">
        <f t="shared" ref="BE5:BE11" si="1">BC5/BD5*100</f>
        <v>20</v>
      </c>
      <c r="BF5" s="33">
        <v>5</v>
      </c>
      <c r="BG5" s="35">
        <v>3</v>
      </c>
      <c r="BH5" s="47">
        <f>BB5+BG5</f>
        <v>8</v>
      </c>
      <c r="BI5" s="48">
        <v>0</v>
      </c>
      <c r="BJ5" s="129">
        <f>SUM(T5)</f>
        <v>49157.3</v>
      </c>
      <c r="BK5" s="38">
        <f>BI5/BJ5*100</f>
        <v>0</v>
      </c>
      <c r="BL5" s="44">
        <v>5</v>
      </c>
      <c r="BM5" s="49">
        <v>5</v>
      </c>
      <c r="BN5" s="50">
        <f>BM5</f>
        <v>5</v>
      </c>
      <c r="BO5" s="51">
        <f>R5+AC5+AR5+AY5+BH5+BN5</f>
        <v>55</v>
      </c>
      <c r="BP5" s="52">
        <f>C5+H5+M5+P5+V5+AA5+AE5+AJ5+AM5+AP5+AT5+AW5+BA5+BF5+BL5</f>
        <v>75</v>
      </c>
      <c r="BQ5" s="53">
        <f>BO5/BP5</f>
        <v>0.73333333333333328</v>
      </c>
      <c r="BR5" s="54">
        <f>BQ5*5</f>
        <v>3.6666666666666665</v>
      </c>
      <c r="BS5" s="27" t="s">
        <v>0</v>
      </c>
      <c r="BT5" s="55">
        <v>4</v>
      </c>
    </row>
    <row r="6" spans="1:72" ht="33.75" customHeight="1" thickBot="1" x14ac:dyDescent="0.25">
      <c r="A6" s="121" t="s">
        <v>86</v>
      </c>
      <c r="B6" s="56">
        <v>0</v>
      </c>
      <c r="C6" s="57">
        <v>5</v>
      </c>
      <c r="D6" s="58">
        <v>5</v>
      </c>
      <c r="E6" s="131">
        <v>28110</v>
      </c>
      <c r="F6" s="132">
        <v>28122</v>
      </c>
      <c r="G6" s="130">
        <f>E6/F6*100</f>
        <v>99.95732878173672</v>
      </c>
      <c r="H6" s="57">
        <v>5</v>
      </c>
      <c r="I6" s="60">
        <v>5</v>
      </c>
      <c r="J6" s="142">
        <v>0</v>
      </c>
      <c r="K6" s="143">
        <v>75947.5</v>
      </c>
      <c r="L6" s="144">
        <v>0</v>
      </c>
      <c r="M6" s="57">
        <v>0</v>
      </c>
      <c r="N6" s="60">
        <v>0</v>
      </c>
      <c r="O6" s="56">
        <v>20</v>
      </c>
      <c r="P6" s="57">
        <v>5</v>
      </c>
      <c r="Q6" s="60">
        <v>0</v>
      </c>
      <c r="R6" s="37">
        <f t="shared" ref="R6:R11" si="2">D6+I6+N6+Q6</f>
        <v>10</v>
      </c>
      <c r="S6" s="131">
        <v>28537.85</v>
      </c>
      <c r="T6" s="132">
        <v>28490.6</v>
      </c>
      <c r="U6" s="61">
        <f>(S6-T6)/S6*100</f>
        <v>0.1655695856555417</v>
      </c>
      <c r="V6" s="62">
        <v>5</v>
      </c>
      <c r="W6" s="60">
        <v>5</v>
      </c>
      <c r="X6" s="131">
        <v>8716.4</v>
      </c>
      <c r="Y6" s="132">
        <f>5014.1+8395.8+6364.2</f>
        <v>19774.099999999999</v>
      </c>
      <c r="Z6" s="129">
        <f>(X6/(Y6)/3)*100</f>
        <v>14.693294090080796</v>
      </c>
      <c r="AA6" s="63">
        <v>5</v>
      </c>
      <c r="AB6" s="60">
        <v>5</v>
      </c>
      <c r="AC6" s="64">
        <f t="shared" ref="AC6:AC12" si="3">W6+AB6</f>
        <v>10</v>
      </c>
      <c r="AD6" s="65">
        <v>0</v>
      </c>
      <c r="AE6" s="57">
        <v>5</v>
      </c>
      <c r="AF6" s="60">
        <v>5</v>
      </c>
      <c r="AG6" s="56">
        <v>18.5</v>
      </c>
      <c r="AH6" s="59">
        <v>15.5</v>
      </c>
      <c r="AI6" s="43">
        <f t="shared" ref="AI6:AI11" si="4">SUM(AH6-AG6)</f>
        <v>-3</v>
      </c>
      <c r="AJ6" s="66">
        <v>5</v>
      </c>
      <c r="AK6" s="60">
        <v>4</v>
      </c>
      <c r="AL6" s="65">
        <v>0</v>
      </c>
      <c r="AM6" s="57">
        <v>5</v>
      </c>
      <c r="AN6" s="60">
        <v>5</v>
      </c>
      <c r="AO6" s="56">
        <v>9</v>
      </c>
      <c r="AP6" s="66">
        <v>5</v>
      </c>
      <c r="AQ6" s="60">
        <v>5</v>
      </c>
      <c r="AR6" s="67">
        <f t="shared" si="0"/>
        <v>19</v>
      </c>
      <c r="AS6" s="65" t="s">
        <v>9</v>
      </c>
      <c r="AT6" s="57">
        <v>5</v>
      </c>
      <c r="AU6" s="60">
        <v>5</v>
      </c>
      <c r="AV6" s="56" t="s">
        <v>9</v>
      </c>
      <c r="AW6" s="57">
        <v>5</v>
      </c>
      <c r="AX6" s="60">
        <v>5</v>
      </c>
      <c r="AY6" s="68">
        <f t="shared" ref="AY6:AY12" si="5">AU6+AX6</f>
        <v>10</v>
      </c>
      <c r="AZ6" s="65" t="s">
        <v>9</v>
      </c>
      <c r="BA6" s="57">
        <v>5</v>
      </c>
      <c r="BB6" s="60">
        <v>5</v>
      </c>
      <c r="BC6" s="56">
        <v>0</v>
      </c>
      <c r="BD6" s="59">
        <v>1</v>
      </c>
      <c r="BE6" s="75">
        <f t="shared" si="1"/>
        <v>0</v>
      </c>
      <c r="BF6" s="57">
        <v>5</v>
      </c>
      <c r="BG6" s="60">
        <v>5</v>
      </c>
      <c r="BH6" s="69">
        <f t="shared" ref="BH6:BH12" si="6">BB6+BG6</f>
        <v>10</v>
      </c>
      <c r="BI6" s="65">
        <v>0</v>
      </c>
      <c r="BJ6" s="129">
        <f t="shared" ref="BJ6:BJ10" si="7">SUM(T6)</f>
        <v>28490.6</v>
      </c>
      <c r="BK6" s="38">
        <f t="shared" ref="BK6:BK12" si="8">BI6/BJ6*100</f>
        <v>0</v>
      </c>
      <c r="BL6" s="66">
        <v>5</v>
      </c>
      <c r="BM6" s="70">
        <v>5</v>
      </c>
      <c r="BN6" s="71">
        <f t="shared" ref="BN6:BN11" si="9">BM6</f>
        <v>5</v>
      </c>
      <c r="BO6" s="72">
        <f t="shared" ref="BO6:BO11" si="10">R6+AC6+AR6+AY6+BH6+BN6</f>
        <v>64</v>
      </c>
      <c r="BP6" s="52">
        <f>C6+H6+M6+P6+V6+AA6+AE6+AJ6+AM6+AP6+AT6+AW6+BA6+BF6+BL6</f>
        <v>70</v>
      </c>
      <c r="BQ6" s="73">
        <f t="shared" ref="BQ6:BQ11" si="11">BO6/BP6</f>
        <v>0.91428571428571426</v>
      </c>
      <c r="BR6" s="74">
        <f>BQ6*5</f>
        <v>4.5714285714285712</v>
      </c>
      <c r="BS6" s="28" t="s">
        <v>80</v>
      </c>
      <c r="BT6" s="55">
        <v>1</v>
      </c>
    </row>
    <row r="7" spans="1:72" ht="45" customHeight="1" thickBot="1" x14ac:dyDescent="0.25">
      <c r="A7" s="121" t="s">
        <v>87</v>
      </c>
      <c r="B7" s="56">
        <v>0</v>
      </c>
      <c r="C7" s="57">
        <v>5</v>
      </c>
      <c r="D7" s="58">
        <v>5</v>
      </c>
      <c r="E7" s="131">
        <v>2696.7</v>
      </c>
      <c r="F7" s="132">
        <v>2696.7</v>
      </c>
      <c r="G7" s="130">
        <f>E7/F7*100</f>
        <v>100</v>
      </c>
      <c r="H7" s="57">
        <v>5</v>
      </c>
      <c r="I7" s="60">
        <v>5</v>
      </c>
      <c r="J7" s="142">
        <v>0</v>
      </c>
      <c r="K7" s="143">
        <v>2871.72</v>
      </c>
      <c r="L7" s="144">
        <v>0</v>
      </c>
      <c r="M7" s="57">
        <v>0</v>
      </c>
      <c r="N7" s="60">
        <v>0</v>
      </c>
      <c r="O7" s="56">
        <v>22</v>
      </c>
      <c r="P7" s="57">
        <v>5</v>
      </c>
      <c r="Q7" s="60">
        <v>0</v>
      </c>
      <c r="R7" s="37">
        <f t="shared" si="2"/>
        <v>10</v>
      </c>
      <c r="S7" s="131">
        <v>2871.7</v>
      </c>
      <c r="T7" s="132">
        <v>2871.7</v>
      </c>
      <c r="U7" s="61">
        <f>100*(S7-T7)/S7</f>
        <v>0</v>
      </c>
      <c r="V7" s="62">
        <v>5</v>
      </c>
      <c r="W7" s="60">
        <v>5</v>
      </c>
      <c r="X7" s="131">
        <v>1013.16</v>
      </c>
      <c r="Y7" s="132">
        <f>417.5+777.8+663.2</f>
        <v>1858.5</v>
      </c>
      <c r="Z7" s="132">
        <f>(X7/(Y7))/3*100</f>
        <v>18.171643798762442</v>
      </c>
      <c r="AA7" s="63">
        <v>5</v>
      </c>
      <c r="AB7" s="60">
        <v>5</v>
      </c>
      <c r="AC7" s="64">
        <f t="shared" si="3"/>
        <v>10</v>
      </c>
      <c r="AD7" s="65">
        <v>0</v>
      </c>
      <c r="AE7" s="57">
        <v>5</v>
      </c>
      <c r="AF7" s="60">
        <v>5</v>
      </c>
      <c r="AG7" s="56">
        <v>0</v>
      </c>
      <c r="AH7" s="59">
        <v>0</v>
      </c>
      <c r="AI7" s="43">
        <f t="shared" si="4"/>
        <v>0</v>
      </c>
      <c r="AJ7" s="66">
        <v>5</v>
      </c>
      <c r="AK7" s="60">
        <v>5</v>
      </c>
      <c r="AL7" s="65">
        <v>0</v>
      </c>
      <c r="AM7" s="57">
        <v>5</v>
      </c>
      <c r="AN7" s="60">
        <v>5</v>
      </c>
      <c r="AO7" s="56">
        <v>6</v>
      </c>
      <c r="AP7" s="66">
        <v>5</v>
      </c>
      <c r="AQ7" s="60">
        <v>5</v>
      </c>
      <c r="AR7" s="67">
        <f t="shared" si="0"/>
        <v>20</v>
      </c>
      <c r="AS7" s="65" t="s">
        <v>112</v>
      </c>
      <c r="AT7" s="57">
        <v>5</v>
      </c>
      <c r="AU7" s="60">
        <v>0</v>
      </c>
      <c r="AV7" s="56" t="s">
        <v>112</v>
      </c>
      <c r="AW7" s="57">
        <v>5</v>
      </c>
      <c r="AX7" s="60">
        <v>0</v>
      </c>
      <c r="AY7" s="68">
        <f>AU7+AX7</f>
        <v>0</v>
      </c>
      <c r="AZ7" s="65" t="s">
        <v>9</v>
      </c>
      <c r="BA7" s="57">
        <v>5</v>
      </c>
      <c r="BB7" s="60">
        <v>5</v>
      </c>
      <c r="BC7" s="56">
        <v>0</v>
      </c>
      <c r="BD7" s="59">
        <v>4</v>
      </c>
      <c r="BE7" s="75">
        <f t="shared" si="1"/>
        <v>0</v>
      </c>
      <c r="BF7" s="57">
        <v>5</v>
      </c>
      <c r="BG7" s="60">
        <v>5</v>
      </c>
      <c r="BH7" s="69">
        <f t="shared" si="6"/>
        <v>10</v>
      </c>
      <c r="BI7" s="65">
        <v>0</v>
      </c>
      <c r="BJ7" s="129">
        <f t="shared" si="7"/>
        <v>2871.7</v>
      </c>
      <c r="BK7" s="38">
        <f t="shared" si="8"/>
        <v>0</v>
      </c>
      <c r="BL7" s="66">
        <v>5</v>
      </c>
      <c r="BM7" s="70">
        <v>5</v>
      </c>
      <c r="BN7" s="71">
        <f t="shared" si="9"/>
        <v>5</v>
      </c>
      <c r="BO7" s="72">
        <f>R7+AC7+AR7+AY7+BH7+BN7</f>
        <v>55</v>
      </c>
      <c r="BP7" s="52">
        <f>C7+H7+M7+P7+V7+AA7+AE7+AJ7+AM7+AP7+AT7+AW7+BA7+BF7+BL7</f>
        <v>70</v>
      </c>
      <c r="BQ7" s="73">
        <f t="shared" si="11"/>
        <v>0.7857142857142857</v>
      </c>
      <c r="BR7" s="74">
        <f t="shared" ref="BR7:BR11" si="12">BQ7*5</f>
        <v>3.9285714285714284</v>
      </c>
      <c r="BS7" s="28" t="s">
        <v>82</v>
      </c>
      <c r="BT7" s="55">
        <v>3</v>
      </c>
    </row>
    <row r="8" spans="1:72" ht="32.25" customHeight="1" thickBot="1" x14ac:dyDescent="0.25">
      <c r="A8" s="121" t="s">
        <v>88</v>
      </c>
      <c r="B8" s="56">
        <v>0</v>
      </c>
      <c r="C8" s="57">
        <v>5</v>
      </c>
      <c r="D8" s="58">
        <v>5</v>
      </c>
      <c r="E8" s="131">
        <v>493.1</v>
      </c>
      <c r="F8" s="132">
        <v>493.1</v>
      </c>
      <c r="G8" s="133">
        <f>100*E8/F8</f>
        <v>100</v>
      </c>
      <c r="H8" s="57">
        <v>5</v>
      </c>
      <c r="I8" s="60">
        <v>5</v>
      </c>
      <c r="J8" s="142">
        <v>0</v>
      </c>
      <c r="K8" s="143">
        <v>7710.8</v>
      </c>
      <c r="L8" s="144">
        <v>0</v>
      </c>
      <c r="M8" s="57">
        <v>0</v>
      </c>
      <c r="N8" s="60">
        <v>0</v>
      </c>
      <c r="O8" s="56">
        <v>6</v>
      </c>
      <c r="P8" s="57">
        <v>5</v>
      </c>
      <c r="Q8" s="60">
        <v>3</v>
      </c>
      <c r="R8" s="37">
        <f t="shared" si="2"/>
        <v>13</v>
      </c>
      <c r="S8" s="131">
        <v>729.1</v>
      </c>
      <c r="T8" s="132">
        <v>729.1</v>
      </c>
      <c r="U8" s="61">
        <f>100*(S8-T8)/S8</f>
        <v>0</v>
      </c>
      <c r="V8" s="62">
        <v>5</v>
      </c>
      <c r="W8" s="60">
        <v>5</v>
      </c>
      <c r="X8" s="131">
        <v>104.65</v>
      </c>
      <c r="Y8" s="132">
        <f>110.5+290.1+223.9</f>
        <v>624.5</v>
      </c>
      <c r="Z8" s="132">
        <f>X8/(Y8)/3*100</f>
        <v>5.5858019749132648</v>
      </c>
      <c r="AA8" s="63">
        <v>5</v>
      </c>
      <c r="AB8" s="60">
        <v>5</v>
      </c>
      <c r="AC8" s="64">
        <f t="shared" si="3"/>
        <v>10</v>
      </c>
      <c r="AD8" s="65">
        <v>0</v>
      </c>
      <c r="AE8" s="57">
        <v>5</v>
      </c>
      <c r="AF8" s="60">
        <v>5</v>
      </c>
      <c r="AG8" s="56">
        <v>0</v>
      </c>
      <c r="AH8" s="59">
        <v>0</v>
      </c>
      <c r="AI8" s="43">
        <f t="shared" si="4"/>
        <v>0</v>
      </c>
      <c r="AJ8" s="66">
        <v>5</v>
      </c>
      <c r="AK8" s="60">
        <v>5</v>
      </c>
      <c r="AL8" s="65">
        <v>0</v>
      </c>
      <c r="AM8" s="57">
        <v>5</v>
      </c>
      <c r="AN8" s="60">
        <v>5</v>
      </c>
      <c r="AO8" s="56">
        <v>4</v>
      </c>
      <c r="AP8" s="66">
        <v>5</v>
      </c>
      <c r="AQ8" s="60">
        <v>5</v>
      </c>
      <c r="AR8" s="67">
        <f t="shared" si="0"/>
        <v>20</v>
      </c>
      <c r="AS8" s="65" t="s">
        <v>112</v>
      </c>
      <c r="AT8" s="57">
        <v>5</v>
      </c>
      <c r="AU8" s="60">
        <v>0</v>
      </c>
      <c r="AV8" s="56" t="s">
        <v>112</v>
      </c>
      <c r="AW8" s="57">
        <v>5</v>
      </c>
      <c r="AX8" s="60">
        <v>0</v>
      </c>
      <c r="AY8" s="68">
        <f t="shared" si="5"/>
        <v>0</v>
      </c>
      <c r="AZ8" s="65" t="s">
        <v>9</v>
      </c>
      <c r="BA8" s="57">
        <v>5</v>
      </c>
      <c r="BB8" s="60">
        <v>5</v>
      </c>
      <c r="BC8" s="56">
        <v>1</v>
      </c>
      <c r="BD8" s="59">
        <v>2</v>
      </c>
      <c r="BE8" s="75">
        <f t="shared" si="1"/>
        <v>50</v>
      </c>
      <c r="BF8" s="57">
        <v>5</v>
      </c>
      <c r="BG8" s="60">
        <v>3</v>
      </c>
      <c r="BH8" s="69">
        <f t="shared" si="6"/>
        <v>8</v>
      </c>
      <c r="BI8" s="65">
        <v>0</v>
      </c>
      <c r="BJ8" s="129">
        <f t="shared" si="7"/>
        <v>729.1</v>
      </c>
      <c r="BK8" s="38">
        <f t="shared" si="8"/>
        <v>0</v>
      </c>
      <c r="BL8" s="66">
        <v>5</v>
      </c>
      <c r="BM8" s="70">
        <v>5</v>
      </c>
      <c r="BN8" s="71">
        <v>5</v>
      </c>
      <c r="BO8" s="72">
        <f t="shared" si="10"/>
        <v>56</v>
      </c>
      <c r="BP8" s="52">
        <f>C8+H8+M8+P8+V8+AA8+AE8+AJ8+AM8+AP8+AT8+AW8+BA8+BF8+BL8</f>
        <v>70</v>
      </c>
      <c r="BQ8" s="73">
        <f>BO8/BP8</f>
        <v>0.8</v>
      </c>
      <c r="BR8" s="74">
        <f t="shared" si="12"/>
        <v>4</v>
      </c>
      <c r="BS8" s="28" t="s">
        <v>81</v>
      </c>
      <c r="BT8" s="55">
        <v>2</v>
      </c>
    </row>
    <row r="9" spans="1:72" ht="44.25" customHeight="1" thickBot="1" x14ac:dyDescent="0.25">
      <c r="A9" s="121" t="s">
        <v>89</v>
      </c>
      <c r="B9" s="56">
        <v>0</v>
      </c>
      <c r="C9" s="57">
        <v>5</v>
      </c>
      <c r="D9" s="58">
        <v>5</v>
      </c>
      <c r="E9" s="131">
        <v>10894.28</v>
      </c>
      <c r="F9" s="132">
        <v>10948.3</v>
      </c>
      <c r="G9" s="133">
        <f>E9/F9*100</f>
        <v>99.506590064210897</v>
      </c>
      <c r="H9" s="57">
        <v>5</v>
      </c>
      <c r="I9" s="60">
        <v>5</v>
      </c>
      <c r="J9" s="142">
        <v>0</v>
      </c>
      <c r="K9" s="143">
        <v>35317.199999999997</v>
      </c>
      <c r="L9" s="144">
        <v>0</v>
      </c>
      <c r="M9" s="57">
        <v>0</v>
      </c>
      <c r="N9" s="60">
        <v>0</v>
      </c>
      <c r="O9" s="56">
        <v>51</v>
      </c>
      <c r="P9" s="57">
        <v>5</v>
      </c>
      <c r="Q9" s="60">
        <v>0</v>
      </c>
      <c r="R9" s="37">
        <f t="shared" si="2"/>
        <v>10</v>
      </c>
      <c r="S9" s="131">
        <v>16785.400000000001</v>
      </c>
      <c r="T9" s="132">
        <v>14635.3</v>
      </c>
      <c r="U9" s="61">
        <f>(S9-T9)/S9*100</f>
        <v>12.809346217546214</v>
      </c>
      <c r="V9" s="62">
        <v>5</v>
      </c>
      <c r="W9" s="60">
        <v>0</v>
      </c>
      <c r="X9" s="131">
        <v>3764.9</v>
      </c>
      <c r="Y9" s="132">
        <f>2683+3524.9+4662.5</f>
        <v>10870.4</v>
      </c>
      <c r="Z9" s="132">
        <f>X9/Y9/3*100</f>
        <v>11.544806692179375</v>
      </c>
      <c r="AA9" s="63">
        <v>5</v>
      </c>
      <c r="AB9" s="60">
        <v>5</v>
      </c>
      <c r="AC9" s="64">
        <f t="shared" si="3"/>
        <v>5</v>
      </c>
      <c r="AD9" s="65">
        <v>0</v>
      </c>
      <c r="AE9" s="57">
        <v>5</v>
      </c>
      <c r="AF9" s="60">
        <v>5</v>
      </c>
      <c r="AG9" s="56">
        <v>183.8</v>
      </c>
      <c r="AH9" s="59">
        <v>183.8</v>
      </c>
      <c r="AI9" s="43">
        <f t="shared" si="4"/>
        <v>0</v>
      </c>
      <c r="AJ9" s="66">
        <v>5</v>
      </c>
      <c r="AK9" s="60">
        <v>2</v>
      </c>
      <c r="AL9" s="65">
        <v>0</v>
      </c>
      <c r="AM9" s="57">
        <v>5</v>
      </c>
      <c r="AN9" s="60">
        <v>5</v>
      </c>
      <c r="AO9" s="56">
        <v>5</v>
      </c>
      <c r="AP9" s="66">
        <v>5</v>
      </c>
      <c r="AQ9" s="60">
        <v>0</v>
      </c>
      <c r="AR9" s="67">
        <f t="shared" si="0"/>
        <v>12</v>
      </c>
      <c r="AS9" s="65" t="s">
        <v>9</v>
      </c>
      <c r="AT9" s="57">
        <v>5</v>
      </c>
      <c r="AU9" s="60">
        <v>5</v>
      </c>
      <c r="AV9" s="56" t="s">
        <v>112</v>
      </c>
      <c r="AW9" s="57">
        <v>5</v>
      </c>
      <c r="AX9" s="60">
        <v>0</v>
      </c>
      <c r="AY9" s="68">
        <f t="shared" si="5"/>
        <v>5</v>
      </c>
      <c r="AZ9" s="65" t="s">
        <v>9</v>
      </c>
      <c r="BA9" s="57">
        <v>5</v>
      </c>
      <c r="BB9" s="60">
        <v>5</v>
      </c>
      <c r="BC9" s="56">
        <v>0</v>
      </c>
      <c r="BD9" s="59">
        <v>2</v>
      </c>
      <c r="BE9" s="75">
        <f t="shared" si="1"/>
        <v>0</v>
      </c>
      <c r="BF9" s="57">
        <v>5</v>
      </c>
      <c r="BG9" s="60">
        <v>5</v>
      </c>
      <c r="BH9" s="69">
        <f t="shared" si="6"/>
        <v>10</v>
      </c>
      <c r="BI9" s="65">
        <v>0</v>
      </c>
      <c r="BJ9" s="129">
        <f t="shared" si="7"/>
        <v>14635.3</v>
      </c>
      <c r="BK9" s="38">
        <f t="shared" si="8"/>
        <v>0</v>
      </c>
      <c r="BL9" s="66">
        <v>5</v>
      </c>
      <c r="BM9" s="70">
        <v>5</v>
      </c>
      <c r="BN9" s="71">
        <f t="shared" si="9"/>
        <v>5</v>
      </c>
      <c r="BO9" s="72">
        <f t="shared" si="10"/>
        <v>47</v>
      </c>
      <c r="BP9" s="52">
        <f t="shared" ref="BP9" si="13">C9+H9+M9+P9+V9+AA9+AE9+AJ9+AM9+AP9+AT9+AW9+BA9+BF9+BL9</f>
        <v>70</v>
      </c>
      <c r="BQ9" s="73">
        <f t="shared" si="11"/>
        <v>0.67142857142857137</v>
      </c>
      <c r="BR9" s="74">
        <f t="shared" si="12"/>
        <v>3.3571428571428568</v>
      </c>
      <c r="BS9" s="28" t="s">
        <v>84</v>
      </c>
      <c r="BT9" s="55">
        <v>6</v>
      </c>
    </row>
    <row r="10" spans="1:72" ht="33" customHeight="1" thickBot="1" x14ac:dyDescent="0.25">
      <c r="A10" s="121" t="s">
        <v>90</v>
      </c>
      <c r="B10" s="56">
        <v>0</v>
      </c>
      <c r="C10" s="57">
        <v>5</v>
      </c>
      <c r="D10" s="58">
        <v>5</v>
      </c>
      <c r="E10" s="131">
        <v>127536.4</v>
      </c>
      <c r="F10" s="132">
        <v>127796.4</v>
      </c>
      <c r="G10" s="133">
        <f>E10/F10*100</f>
        <v>99.796551389554011</v>
      </c>
      <c r="H10" s="57">
        <v>5</v>
      </c>
      <c r="I10" s="60">
        <v>5</v>
      </c>
      <c r="J10" s="145">
        <v>15125.5</v>
      </c>
      <c r="K10" s="146">
        <v>330183.3</v>
      </c>
      <c r="L10" s="144">
        <f>J10/K10*100</f>
        <v>4.5809403443481242</v>
      </c>
      <c r="M10" s="57">
        <v>5</v>
      </c>
      <c r="N10" s="60">
        <v>0</v>
      </c>
      <c r="O10" s="56">
        <v>771</v>
      </c>
      <c r="P10" s="57">
        <v>5</v>
      </c>
      <c r="Q10" s="60">
        <v>0</v>
      </c>
      <c r="R10" s="37">
        <f t="shared" si="2"/>
        <v>10</v>
      </c>
      <c r="S10" s="131">
        <v>130980.7</v>
      </c>
      <c r="T10" s="132">
        <v>130678.34</v>
      </c>
      <c r="U10" s="61">
        <f>(S10-T10)/S10*100</f>
        <v>0.23084317002428648</v>
      </c>
      <c r="V10" s="62">
        <v>5</v>
      </c>
      <c r="W10" s="60">
        <v>5</v>
      </c>
      <c r="X10" s="131">
        <v>43653.8</v>
      </c>
      <c r="Y10" s="132">
        <f>31392.3+30083.4+25548.8</f>
        <v>87024.5</v>
      </c>
      <c r="Z10" s="132">
        <f>X10/Y10/3*100</f>
        <v>16.720885114728233</v>
      </c>
      <c r="AA10" s="63">
        <v>5</v>
      </c>
      <c r="AB10" s="60">
        <v>5</v>
      </c>
      <c r="AC10" s="64">
        <f t="shared" si="3"/>
        <v>10</v>
      </c>
      <c r="AD10" s="65">
        <v>0</v>
      </c>
      <c r="AE10" s="57">
        <v>5</v>
      </c>
      <c r="AF10" s="60">
        <v>5</v>
      </c>
      <c r="AG10" s="56">
        <v>23.8</v>
      </c>
      <c r="AH10" s="59">
        <v>54.9</v>
      </c>
      <c r="AI10" s="43">
        <f t="shared" si="4"/>
        <v>31.099999999999998</v>
      </c>
      <c r="AJ10" s="66">
        <v>5</v>
      </c>
      <c r="AK10" s="60">
        <v>0</v>
      </c>
      <c r="AL10" s="65">
        <v>0</v>
      </c>
      <c r="AM10" s="57">
        <v>5</v>
      </c>
      <c r="AN10" s="60">
        <v>5</v>
      </c>
      <c r="AO10" s="56">
        <v>6</v>
      </c>
      <c r="AP10" s="66">
        <v>5</v>
      </c>
      <c r="AQ10" s="60">
        <v>5</v>
      </c>
      <c r="AR10" s="67">
        <f t="shared" si="0"/>
        <v>15</v>
      </c>
      <c r="AS10" s="65" t="s">
        <v>9</v>
      </c>
      <c r="AT10" s="57">
        <v>5</v>
      </c>
      <c r="AU10" s="60">
        <v>5</v>
      </c>
      <c r="AV10" s="56" t="s">
        <v>9</v>
      </c>
      <c r="AW10" s="57">
        <v>5</v>
      </c>
      <c r="AX10" s="60">
        <v>5</v>
      </c>
      <c r="AY10" s="68">
        <f t="shared" si="5"/>
        <v>10</v>
      </c>
      <c r="AZ10" s="65" t="s">
        <v>9</v>
      </c>
      <c r="BA10" s="57">
        <v>5</v>
      </c>
      <c r="BB10" s="60">
        <v>5</v>
      </c>
      <c r="BC10" s="56">
        <v>1</v>
      </c>
      <c r="BD10" s="59">
        <v>39</v>
      </c>
      <c r="BE10" s="75">
        <f t="shared" si="1"/>
        <v>2.5641025641025639</v>
      </c>
      <c r="BF10" s="57">
        <v>5</v>
      </c>
      <c r="BG10" s="60">
        <v>3</v>
      </c>
      <c r="BH10" s="69">
        <f t="shared" si="6"/>
        <v>8</v>
      </c>
      <c r="BI10" s="65">
        <v>9.1999999999999993</v>
      </c>
      <c r="BJ10" s="129">
        <f t="shared" si="7"/>
        <v>130678.34</v>
      </c>
      <c r="BK10" s="38">
        <f t="shared" si="8"/>
        <v>7.0401873791785235E-3</v>
      </c>
      <c r="BL10" s="66">
        <v>5</v>
      </c>
      <c r="BM10" s="70">
        <v>0</v>
      </c>
      <c r="BN10" s="71">
        <f t="shared" si="9"/>
        <v>0</v>
      </c>
      <c r="BO10" s="72">
        <f t="shared" si="10"/>
        <v>53</v>
      </c>
      <c r="BP10" s="52">
        <f>C10+H10+M10+P10+V10+AA10+AE10+AJ10+AM10+AP10+AT10+AW10+BA10+BF10+BL10</f>
        <v>75</v>
      </c>
      <c r="BQ10" s="73">
        <f t="shared" si="11"/>
        <v>0.70666666666666667</v>
      </c>
      <c r="BR10" s="74">
        <f t="shared" si="12"/>
        <v>3.5333333333333332</v>
      </c>
      <c r="BS10" s="28" t="s">
        <v>83</v>
      </c>
      <c r="BT10" s="55">
        <v>5</v>
      </c>
    </row>
    <row r="11" spans="1:72" ht="44.25" customHeight="1" thickBot="1" x14ac:dyDescent="0.25">
      <c r="A11" s="121" t="s">
        <v>99</v>
      </c>
      <c r="B11" s="125">
        <v>0</v>
      </c>
      <c r="C11" s="126">
        <v>5</v>
      </c>
      <c r="D11" s="127">
        <v>5</v>
      </c>
      <c r="E11" s="134">
        <v>64763.8</v>
      </c>
      <c r="F11" s="135">
        <v>64763.8</v>
      </c>
      <c r="G11" s="136">
        <f>E11/F11*100</f>
        <v>100</v>
      </c>
      <c r="H11" s="77">
        <v>5</v>
      </c>
      <c r="I11" s="79">
        <v>5</v>
      </c>
      <c r="J11" s="134">
        <v>0</v>
      </c>
      <c r="K11" s="135">
        <v>70520.100000000006</v>
      </c>
      <c r="L11" s="136">
        <f>J11/K11*100</f>
        <v>0</v>
      </c>
      <c r="M11" s="77">
        <v>0</v>
      </c>
      <c r="N11" s="79">
        <v>0</v>
      </c>
      <c r="O11" s="76">
        <v>163</v>
      </c>
      <c r="P11" s="77">
        <v>5</v>
      </c>
      <c r="Q11" s="79">
        <v>0</v>
      </c>
      <c r="R11" s="80">
        <f t="shared" si="2"/>
        <v>10</v>
      </c>
      <c r="S11" s="134">
        <v>67502.69</v>
      </c>
      <c r="T11" s="135">
        <v>67141.94</v>
      </c>
      <c r="U11" s="81">
        <f>(S11-T11)/S11*100</f>
        <v>0.53442314669237623</v>
      </c>
      <c r="V11" s="82">
        <v>5</v>
      </c>
      <c r="W11" s="79">
        <v>5</v>
      </c>
      <c r="X11" s="134">
        <v>21696.6</v>
      </c>
      <c r="Y11" s="135">
        <f>12999.6+16015.2+16430.6</f>
        <v>45445.4</v>
      </c>
      <c r="Z11" s="135">
        <f>X11/Y11/3*100</f>
        <v>15.914041905231333</v>
      </c>
      <c r="AA11" s="83">
        <v>5</v>
      </c>
      <c r="AB11" s="79">
        <v>5</v>
      </c>
      <c r="AC11" s="84">
        <f t="shared" si="3"/>
        <v>10</v>
      </c>
      <c r="AD11" s="85">
        <v>0</v>
      </c>
      <c r="AE11" s="77">
        <v>5</v>
      </c>
      <c r="AF11" s="79">
        <v>5</v>
      </c>
      <c r="AG11" s="76">
        <v>1.35</v>
      </c>
      <c r="AH11" s="78">
        <v>47.3</v>
      </c>
      <c r="AI11" s="43">
        <f t="shared" si="4"/>
        <v>45.949999999999996</v>
      </c>
      <c r="AJ11" s="86">
        <v>5</v>
      </c>
      <c r="AK11" s="79">
        <v>0</v>
      </c>
      <c r="AL11" s="85">
        <v>0</v>
      </c>
      <c r="AM11" s="77">
        <v>5</v>
      </c>
      <c r="AN11" s="79">
        <v>5</v>
      </c>
      <c r="AO11" s="76">
        <v>5</v>
      </c>
      <c r="AP11" s="86">
        <v>5</v>
      </c>
      <c r="AQ11" s="79">
        <v>5</v>
      </c>
      <c r="AR11" s="87">
        <f t="shared" si="0"/>
        <v>15</v>
      </c>
      <c r="AS11" s="85" t="s">
        <v>9</v>
      </c>
      <c r="AT11" s="77">
        <v>5</v>
      </c>
      <c r="AU11" s="79">
        <v>5</v>
      </c>
      <c r="AV11" s="76" t="s">
        <v>112</v>
      </c>
      <c r="AW11" s="77">
        <v>5</v>
      </c>
      <c r="AX11" s="79">
        <v>0</v>
      </c>
      <c r="AY11" s="88">
        <f t="shared" si="5"/>
        <v>5</v>
      </c>
      <c r="AZ11" s="85" t="s">
        <v>9</v>
      </c>
      <c r="BA11" s="77">
        <v>5</v>
      </c>
      <c r="BB11" s="79">
        <v>5</v>
      </c>
      <c r="BC11" s="76">
        <v>0</v>
      </c>
      <c r="BD11" s="78">
        <v>21</v>
      </c>
      <c r="BE11" s="75">
        <f t="shared" si="1"/>
        <v>0</v>
      </c>
      <c r="BF11" s="77">
        <v>5</v>
      </c>
      <c r="BG11" s="79">
        <v>5</v>
      </c>
      <c r="BH11" s="89">
        <f t="shared" si="6"/>
        <v>10</v>
      </c>
      <c r="BI11" s="85">
        <v>0</v>
      </c>
      <c r="BJ11" s="135">
        <f t="shared" ref="BJ11" si="14">T11</f>
        <v>67141.94</v>
      </c>
      <c r="BK11" s="90">
        <f t="shared" si="8"/>
        <v>0</v>
      </c>
      <c r="BL11" s="86">
        <v>5</v>
      </c>
      <c r="BM11" s="91">
        <v>5</v>
      </c>
      <c r="BN11" s="92">
        <f t="shared" si="9"/>
        <v>5</v>
      </c>
      <c r="BO11" s="93">
        <f t="shared" si="10"/>
        <v>55</v>
      </c>
      <c r="BP11" s="94">
        <f>C11+H11+M11+P11+V11+AA11+AE11+AJ11+AM11+AP11+AT11+AW11+BA11+BF11+BL11</f>
        <v>70</v>
      </c>
      <c r="BQ11" s="95">
        <f t="shared" si="11"/>
        <v>0.7857142857142857</v>
      </c>
      <c r="BR11" s="96">
        <f t="shared" si="12"/>
        <v>3.9285714285714284</v>
      </c>
      <c r="BS11" s="29" t="s">
        <v>100</v>
      </c>
      <c r="BT11" s="55">
        <v>3</v>
      </c>
    </row>
    <row r="12" spans="1:72" ht="12" thickBot="1" x14ac:dyDescent="0.25">
      <c r="A12" s="120" t="s">
        <v>65</v>
      </c>
      <c r="B12" s="97"/>
      <c r="C12" s="98"/>
      <c r="D12" s="99">
        <f>SUM(D5:D11)/7</f>
        <v>5</v>
      </c>
      <c r="E12" s="137">
        <f>SUM(E5:E11)</f>
        <v>251112.56</v>
      </c>
      <c r="F12" s="137">
        <f>SUM(F5:F11)</f>
        <v>279773.57</v>
      </c>
      <c r="G12" s="138">
        <f>E12/F12*100</f>
        <v>89.755640606080121</v>
      </c>
      <c r="H12" s="98"/>
      <c r="I12" s="101">
        <f>SUM(I5:I11)/7</f>
        <v>4.7142857142857144</v>
      </c>
      <c r="J12" s="137">
        <f>SUM(J5:J11)</f>
        <v>18845.8</v>
      </c>
      <c r="K12" s="137">
        <f>SUM(K5:K11)</f>
        <v>581663.12</v>
      </c>
      <c r="L12" s="138">
        <f>J12/K12*100</f>
        <v>3.2399853716013491</v>
      </c>
      <c r="M12" s="98"/>
      <c r="N12" s="102">
        <f>SUM(N5:N11)/3</f>
        <v>0</v>
      </c>
      <c r="O12" s="97"/>
      <c r="P12" s="98"/>
      <c r="Q12" s="101">
        <f>SUM(Q5:Q11)/7</f>
        <v>0.42857142857142855</v>
      </c>
      <c r="R12" s="103">
        <f>SUM(R5:R11)/7</f>
        <v>10.142857142857142</v>
      </c>
      <c r="S12" s="137">
        <f>SUM(S5:S11)</f>
        <v>296643.44</v>
      </c>
      <c r="T12" s="137">
        <f>SUM(T5:T11)</f>
        <v>293704.28000000003</v>
      </c>
      <c r="U12" s="104"/>
      <c r="V12" s="105"/>
      <c r="W12" s="102">
        <f>SUM(W5:W11)/7</f>
        <v>4.2857142857142856</v>
      </c>
      <c r="X12" s="137">
        <f>SUM(X5:X11)</f>
        <v>94241.610000000015</v>
      </c>
      <c r="Y12" s="137">
        <f>SUM(Y5:Y11)</f>
        <v>199462.69999999998</v>
      </c>
      <c r="Z12" s="147"/>
      <c r="AA12" s="107"/>
      <c r="AB12" s="102">
        <f>SUM(AB5:AB11)/7</f>
        <v>5</v>
      </c>
      <c r="AC12" s="108">
        <f t="shared" si="3"/>
        <v>9.2857142857142847</v>
      </c>
      <c r="AD12" s="109"/>
      <c r="AE12" s="98"/>
      <c r="AF12" s="102">
        <f>SUM(AF5:AF11)/7</f>
        <v>5</v>
      </c>
      <c r="AG12" s="97"/>
      <c r="AH12" s="106"/>
      <c r="AI12" s="104"/>
      <c r="AJ12" s="105"/>
      <c r="AK12" s="102">
        <f>SUM(AK5:AK11)/7</f>
        <v>2.8571428571428572</v>
      </c>
      <c r="AL12" s="109"/>
      <c r="AM12" s="98"/>
      <c r="AN12" s="102">
        <f>SUM(AN5:AN11)/7</f>
        <v>5</v>
      </c>
      <c r="AO12" s="97"/>
      <c r="AP12" s="105"/>
      <c r="AQ12" s="102">
        <f>SUM(AQ5:AQ11)/7</f>
        <v>3.5714285714285716</v>
      </c>
      <c r="AR12" s="110">
        <f t="shared" si="0"/>
        <v>16.428571428571431</v>
      </c>
      <c r="AS12" s="109"/>
      <c r="AT12" s="98"/>
      <c r="AU12" s="102">
        <f>SUM(AU5:AU11)/7</f>
        <v>3.5714285714285716</v>
      </c>
      <c r="AV12" s="97"/>
      <c r="AW12" s="98"/>
      <c r="AX12" s="102">
        <f>SUM(AX5:AX11)/7</f>
        <v>2.1428571428571428</v>
      </c>
      <c r="AY12" s="111">
        <f t="shared" si="5"/>
        <v>5.7142857142857144</v>
      </c>
      <c r="AZ12" s="109"/>
      <c r="BA12" s="98"/>
      <c r="BB12" s="102">
        <f>SUM(BB5:BB11)/7</f>
        <v>5</v>
      </c>
      <c r="BC12" s="97"/>
      <c r="BD12" s="106"/>
      <c r="BE12" s="100"/>
      <c r="BF12" s="98"/>
      <c r="BG12" s="102">
        <f>SUM(BG5:BG11)/7</f>
        <v>4.1428571428571432</v>
      </c>
      <c r="BH12" s="112">
        <f t="shared" si="6"/>
        <v>9.1428571428571423</v>
      </c>
      <c r="BI12" s="109">
        <f>SUM(BI5:BI11)</f>
        <v>9.1999999999999993</v>
      </c>
      <c r="BJ12" s="148">
        <f>SUM(BJ5:BJ11)</f>
        <v>293704.28000000003</v>
      </c>
      <c r="BK12" s="104">
        <f t="shared" si="8"/>
        <v>3.1324024287286509E-3</v>
      </c>
      <c r="BL12" s="105"/>
      <c r="BM12" s="113">
        <f t="shared" ref="BM12:BR12" si="15">SUM(BM5:BM11)/7</f>
        <v>4.2857142857142856</v>
      </c>
      <c r="BN12" s="114">
        <f t="shared" si="15"/>
        <v>4.2857142857142856</v>
      </c>
      <c r="BO12" s="115">
        <f t="shared" si="15"/>
        <v>55</v>
      </c>
      <c r="BP12" s="116">
        <f t="shared" si="15"/>
        <v>71.428571428571431</v>
      </c>
      <c r="BQ12" s="117">
        <f t="shared" si="15"/>
        <v>0.77102040816326523</v>
      </c>
      <c r="BR12" s="118">
        <f t="shared" si="15"/>
        <v>3.8551020408163263</v>
      </c>
      <c r="BS12" s="30" t="s">
        <v>65</v>
      </c>
      <c r="BT12" s="119"/>
    </row>
    <row r="13" spans="1:72" x14ac:dyDescent="0.2">
      <c r="A13" s="31"/>
      <c r="Y13" s="21"/>
    </row>
    <row r="14" spans="1:72" x14ac:dyDescent="0.2">
      <c r="Y14" s="21"/>
    </row>
    <row r="15" spans="1:72" x14ac:dyDescent="0.2">
      <c r="Y15" s="21"/>
    </row>
  </sheetData>
  <mergeCells count="35">
    <mergeCell ref="B2:R2"/>
    <mergeCell ref="R3:R4"/>
    <mergeCell ref="S2:AC2"/>
    <mergeCell ref="AC3:AC4"/>
    <mergeCell ref="AR3:AR4"/>
    <mergeCell ref="AD2:AR2"/>
    <mergeCell ref="AD3:AF3"/>
    <mergeCell ref="B3:D3"/>
    <mergeCell ref="O3:Q3"/>
    <mergeCell ref="S3:W3"/>
    <mergeCell ref="BT2:BT4"/>
    <mergeCell ref="BS2:BS4"/>
    <mergeCell ref="BQ2:BQ4"/>
    <mergeCell ref="BR2:BR4"/>
    <mergeCell ref="AY3:AY4"/>
    <mergeCell ref="AS2:AY2"/>
    <mergeCell ref="BH3:BH4"/>
    <mergeCell ref="AZ2:BH2"/>
    <mergeCell ref="BN3:BN4"/>
    <mergeCell ref="K1:AD1"/>
    <mergeCell ref="A2:A4"/>
    <mergeCell ref="BI2:BN2"/>
    <mergeCell ref="BO2:BO4"/>
    <mergeCell ref="BP2:BP4"/>
    <mergeCell ref="AV3:AX3"/>
    <mergeCell ref="AZ3:BB3"/>
    <mergeCell ref="AS3:AU3"/>
    <mergeCell ref="BC3:BG3"/>
    <mergeCell ref="BI3:BM3"/>
    <mergeCell ref="X3:AB3"/>
    <mergeCell ref="AG3:AK3"/>
    <mergeCell ref="AO3:AQ3"/>
    <mergeCell ref="AL3:AN3"/>
    <mergeCell ref="E3:I3"/>
    <mergeCell ref="J3:N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5" x14ac:dyDescent="0.25"/>
  <cols>
    <col min="2" max="2" width="37.42578125" customWidth="1"/>
    <col min="3" max="3" width="18.5703125" customWidth="1"/>
    <col min="4" max="4" width="10.85546875" customWidth="1"/>
    <col min="5" max="5" width="11" customWidth="1"/>
  </cols>
  <sheetData>
    <row r="1" spans="1:5" ht="42" customHeight="1" thickBot="1" x14ac:dyDescent="0.3">
      <c r="A1" s="238" t="s">
        <v>118</v>
      </c>
      <c r="B1" s="239"/>
      <c r="C1" s="239"/>
      <c r="D1" s="239"/>
      <c r="E1" s="239"/>
    </row>
    <row r="2" spans="1:5" ht="120.75" thickBot="1" x14ac:dyDescent="0.3">
      <c r="A2" s="11" t="s">
        <v>75</v>
      </c>
      <c r="B2" s="17" t="s">
        <v>76</v>
      </c>
      <c r="C2" s="18" t="s">
        <v>77</v>
      </c>
      <c r="D2" s="18" t="s">
        <v>78</v>
      </c>
      <c r="E2" s="19" t="s">
        <v>79</v>
      </c>
    </row>
    <row r="3" spans="1:5" ht="15.75" thickBot="1" x14ac:dyDescent="0.3">
      <c r="A3" s="14">
        <v>1</v>
      </c>
      <c r="B3" s="15">
        <v>2</v>
      </c>
      <c r="C3" s="15">
        <v>3</v>
      </c>
      <c r="D3" s="15">
        <v>4</v>
      </c>
      <c r="E3" s="16">
        <v>5</v>
      </c>
    </row>
    <row r="4" spans="1:5" ht="45" x14ac:dyDescent="0.25">
      <c r="A4" s="4">
        <v>1</v>
      </c>
      <c r="B4" s="7" t="s">
        <v>95</v>
      </c>
      <c r="C4" s="20">
        <v>4.57</v>
      </c>
      <c r="D4" s="5">
        <v>64</v>
      </c>
      <c r="E4" s="6">
        <v>70</v>
      </c>
    </row>
    <row r="5" spans="1:5" ht="45" x14ac:dyDescent="0.25">
      <c r="A5" s="3">
        <v>2</v>
      </c>
      <c r="B5" s="7" t="s">
        <v>81</v>
      </c>
      <c r="C5" s="20">
        <v>4</v>
      </c>
      <c r="D5" s="1">
        <v>56</v>
      </c>
      <c r="E5" s="2">
        <v>70</v>
      </c>
    </row>
    <row r="6" spans="1:5" ht="60" x14ac:dyDescent="0.25">
      <c r="A6" s="3">
        <v>3</v>
      </c>
      <c r="B6" s="7" t="s">
        <v>82</v>
      </c>
      <c r="C6" s="20">
        <v>3.93</v>
      </c>
      <c r="D6" s="1">
        <v>55</v>
      </c>
      <c r="E6" s="2">
        <v>70</v>
      </c>
    </row>
    <row r="7" spans="1:5" ht="60" x14ac:dyDescent="0.25">
      <c r="A7" s="3">
        <v>3</v>
      </c>
      <c r="B7" s="7" t="s">
        <v>92</v>
      </c>
      <c r="C7" s="20">
        <v>3.93</v>
      </c>
      <c r="D7" s="1">
        <v>55</v>
      </c>
      <c r="E7" s="2">
        <v>70</v>
      </c>
    </row>
    <row r="8" spans="1:5" ht="45" x14ac:dyDescent="0.25">
      <c r="A8" s="3">
        <v>4</v>
      </c>
      <c r="B8" s="7" t="s">
        <v>97</v>
      </c>
      <c r="C8" s="20">
        <v>3.67</v>
      </c>
      <c r="D8" s="1">
        <v>55</v>
      </c>
      <c r="E8" s="2">
        <v>75</v>
      </c>
    </row>
    <row r="9" spans="1:5" ht="48" customHeight="1" x14ac:dyDescent="0.25">
      <c r="A9" s="3">
        <v>5</v>
      </c>
      <c r="B9" s="7" t="s">
        <v>83</v>
      </c>
      <c r="C9" s="20">
        <v>3.53</v>
      </c>
      <c r="D9" s="1">
        <v>53</v>
      </c>
      <c r="E9" s="2">
        <v>75</v>
      </c>
    </row>
    <row r="10" spans="1:5" ht="45.75" thickBot="1" x14ac:dyDescent="0.3">
      <c r="A10" s="8">
        <v>6</v>
      </c>
      <c r="B10" s="7" t="s">
        <v>96</v>
      </c>
      <c r="C10" s="20">
        <v>3.36</v>
      </c>
      <c r="D10" s="9">
        <v>47</v>
      </c>
      <c r="E10" s="10">
        <v>70</v>
      </c>
    </row>
    <row r="11" spans="1:5" ht="15.75" thickBot="1" x14ac:dyDescent="0.3">
      <c r="A11" s="11"/>
      <c r="B11" s="12" t="s">
        <v>65</v>
      </c>
      <c r="C11" s="13">
        <f>SUM(C4:C10)/7</f>
        <v>3.8557142857142859</v>
      </c>
      <c r="D11" s="13">
        <f t="shared" ref="D11:E11" si="0">SUM(D4:D10)/7</f>
        <v>55</v>
      </c>
      <c r="E11" s="13">
        <f t="shared" si="0"/>
        <v>71.428571428571431</v>
      </c>
    </row>
  </sheetData>
  <mergeCells count="1">
    <mergeCell ref="A1:E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оценка результатов</vt:lpstr>
      <vt:lpstr>сводный рейтинг-2018</vt:lpstr>
      <vt:lpstr>'оценка результатов'!Заголовки_для_печати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2019-04-03T05:59:59Z</dcterms:modified>
</cp:coreProperties>
</file>